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drawings/drawing28.xml" ContentType="application/vnd.openxmlformats-officedocument.drawing+xml"/>
  <Override PartName="/xl/worksheets/sheet35.xml" ContentType="application/vnd.openxmlformats-officedocument.spreadsheetml.worksheet+xml"/>
  <Override PartName="/xl/drawings/drawing29.xml" ContentType="application/vnd.openxmlformats-officedocument.drawing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drawings/drawing36.xml" ContentType="application/vnd.openxmlformats-officedocument.drawing+xml"/>
  <Override PartName="/xl/worksheets/sheet43.xml" ContentType="application/vnd.openxmlformats-officedocument.spreadsheetml.worksheet+xml"/>
  <Override PartName="/xl/drawings/drawing37.xml" ContentType="application/vnd.openxmlformats-officedocument.drawing+xml"/>
  <Override PartName="/xl/worksheets/sheet44.xml" ContentType="application/vnd.openxmlformats-officedocument.spreadsheetml.worksheet+xml"/>
  <Override PartName="/xl/drawings/drawing38.xml" ContentType="application/vnd.openxmlformats-officedocument.drawing+xml"/>
  <Override PartName="/xl/worksheets/sheet45.xml" ContentType="application/vnd.openxmlformats-officedocument.spreadsheetml.worksheet+xml"/>
  <Override PartName="/xl/drawings/drawing39.xml" ContentType="application/vnd.openxmlformats-officedocument.drawing+xml"/>
  <Override PartName="/xl/worksheets/sheet46.xml" ContentType="application/vnd.openxmlformats-officedocument.spreadsheetml.worksheet+xml"/>
  <Override PartName="/xl/drawings/drawing40.xml" ContentType="application/vnd.openxmlformats-officedocument.drawing+xml"/>
  <Override PartName="/xl/worksheets/sheet47.xml" ContentType="application/vnd.openxmlformats-officedocument.spreadsheetml.worksheet+xml"/>
  <Override PartName="/xl/drawings/drawing41.xml" ContentType="application/vnd.openxmlformats-officedocument.drawing+xml"/>
  <Override PartName="/xl/worksheets/sheet48.xml" ContentType="application/vnd.openxmlformats-officedocument.spreadsheetml.worksheet+xml"/>
  <Override PartName="/xl/drawings/drawing42.xml" ContentType="application/vnd.openxmlformats-officedocument.drawing+xml"/>
  <Override PartName="/xl/worksheets/sheet49.xml" ContentType="application/vnd.openxmlformats-officedocument.spreadsheetml.worksheet+xml"/>
  <Override PartName="/xl/drawings/drawing43.xml" ContentType="application/vnd.openxmlformats-officedocument.drawing+xml"/>
  <Override PartName="/xl/worksheets/sheet50.xml" ContentType="application/vnd.openxmlformats-officedocument.spreadsheetml.worksheet+xml"/>
  <Override PartName="/xl/drawings/drawing44.xml" ContentType="application/vnd.openxmlformats-officedocument.drawing+xml"/>
  <Override PartName="/xl/worksheets/sheet51.xml" ContentType="application/vnd.openxmlformats-officedocument.spreadsheetml.worksheet+xml"/>
  <Override PartName="/xl/drawings/drawing45.xml" ContentType="application/vnd.openxmlformats-officedocument.drawing+xml"/>
  <Override PartName="/xl/worksheets/sheet52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655" windowHeight="9960" tabRatio="927" firstSheet="3" activeTab="3"/>
  </bookViews>
  <sheets>
    <sheet name="BC 2016" sheetId="1" r:id="rId1"/>
    <sheet name="BC 17" sheetId="2" r:id="rId2"/>
    <sheet name="Analítico 17" sheetId="3" r:id="rId3"/>
    <sheet name="1-Balance de Situación" sheetId="4" r:id="rId4"/>
    <sheet name="2- Flujo Efectivo" sheetId="5" r:id="rId5"/>
    <sheet name="2.A Cédulas Flujo" sheetId="6" r:id="rId6"/>
    <sheet name="Nota 1.1 " sheetId="7" r:id="rId7"/>
    <sheet name="Nota 1.1.1" sheetId="8" r:id="rId8"/>
    <sheet name="Contol Reg. Ban." sheetId="9" r:id="rId9"/>
    <sheet name="Nota 1.1.2" sheetId="10" r:id="rId10"/>
    <sheet name="Nota 1.1.3" sheetId="11" r:id="rId11"/>
    <sheet name="Nota 1.1.4" sheetId="12" r:id="rId12"/>
    <sheet name="Nota 1.1.5" sheetId="13" r:id="rId13"/>
    <sheet name="Nota 1.1.6" sheetId="14" r:id="rId14"/>
    <sheet name="Nota 1.2" sheetId="15" r:id="rId15"/>
    <sheet name="Nota 1.2.1" sheetId="16" r:id="rId16"/>
    <sheet name="Nota 1.2.2" sheetId="17" r:id="rId17"/>
    <sheet name="Nota 1.2.3" sheetId="18" r:id="rId18"/>
    <sheet name="Nota 1.2.4" sheetId="19" r:id="rId19"/>
    <sheet name="Nota 1.3" sheetId="20" r:id="rId20"/>
    <sheet name="Nota 1.3.1" sheetId="21" r:id="rId21"/>
    <sheet name="Nota 1.3.1.1" sheetId="22" r:id="rId22"/>
    <sheet name="Nota 1.3.1.2" sheetId="23" r:id="rId23"/>
    <sheet name="Nota 1.3.1.3" sheetId="24" r:id="rId24"/>
    <sheet name="Nota 1.3.1.4" sheetId="25" r:id="rId25"/>
    <sheet name="Nota 1.3.1.5" sheetId="26" r:id="rId26"/>
    <sheet name="Nota 1.3.1.6" sheetId="27" r:id="rId27"/>
    <sheet name="Nota 1.3.1.7" sheetId="28" r:id="rId28"/>
    <sheet name="Nota 1.3.1.8" sheetId="29" r:id="rId29"/>
    <sheet name="Nota 1.3.1.9" sheetId="30" r:id="rId30"/>
    <sheet name="Nota 1.3.1.10" sheetId="31" r:id="rId31"/>
    <sheet name="Nota 1.3.1.11" sheetId="32" r:id="rId32"/>
    <sheet name="Nota 1.3.1.12" sheetId="33" r:id="rId33"/>
    <sheet name="Nota 1.3.1.13" sheetId="34" r:id="rId34"/>
    <sheet name="Nota 1.3.2" sheetId="35" r:id="rId35"/>
    <sheet name="Nota 1.3.2.1" sheetId="36" r:id="rId36"/>
    <sheet name="Nota 1.3.2.2" sheetId="37" r:id="rId37"/>
    <sheet name="Nota 1.3.2.3" sheetId="38" r:id="rId38"/>
    <sheet name="Nota 1.3.2.4" sheetId="39" r:id="rId39"/>
    <sheet name="Nota 1.3.2.5" sheetId="40" r:id="rId40"/>
    <sheet name="Nota 1.3.2.6" sheetId="41" r:id="rId41"/>
    <sheet name="Nota 1.3.2.7" sheetId="42" r:id="rId42"/>
    <sheet name="Nota 1.3.2.8" sheetId="43" r:id="rId43"/>
    <sheet name="Nota 1.3.2.9" sheetId="44" r:id="rId44"/>
    <sheet name="Nota 1.3.2.10" sheetId="45" r:id="rId45"/>
    <sheet name="Nota 1.3.2.11" sheetId="46" r:id="rId46"/>
    <sheet name="Nota 1.3.2.12" sheetId="47" r:id="rId47"/>
    <sheet name="Nota 1.3.2.13" sheetId="48" r:id="rId48"/>
    <sheet name="Nota 1.3.2.14" sheetId="49" r:id="rId49"/>
    <sheet name="Nota 1.4" sheetId="50" r:id="rId50"/>
    <sheet name="Nota 1.4.1.1" sheetId="51" r:id="rId51"/>
    <sheet name="Nota 1.4.1.2" sheetId="52" r:id="rId52"/>
  </sheets>
  <externalReferences>
    <externalReference r:id="rId55"/>
  </externalReferences>
  <definedNames>
    <definedName name="A_impresión_IM_2" localSheetId="9">#REF!</definedName>
    <definedName name="A_impresión_IM_2" localSheetId="10">#REF!</definedName>
    <definedName name="A_impresión_IM_2" localSheetId="11">#REF!</definedName>
    <definedName name="A_impresión_IM_2" localSheetId="12">#REF!</definedName>
    <definedName name="A_impresión_IM_2" localSheetId="13">#REF!</definedName>
    <definedName name="A_impresión_IM_2" localSheetId="16">#REF!</definedName>
    <definedName name="A_impresión_IM_2" localSheetId="18">#REF!</definedName>
    <definedName name="A_impresión_IM_2" localSheetId="21">#REF!</definedName>
    <definedName name="A_impresión_IM_2" localSheetId="30">#REF!</definedName>
    <definedName name="A_impresión_IM_2" localSheetId="31">#REF!</definedName>
    <definedName name="A_impresión_IM_2" localSheetId="33">#REF!</definedName>
    <definedName name="A_impresión_IM_2" localSheetId="22">#REF!</definedName>
    <definedName name="A_impresión_IM_2" localSheetId="23">#REF!</definedName>
    <definedName name="A_impresión_IM_2" localSheetId="24">#REF!</definedName>
    <definedName name="A_impresión_IM_2" localSheetId="25">#REF!</definedName>
    <definedName name="A_impresión_IM_2" localSheetId="27">#REF!</definedName>
    <definedName name="A_impresión_IM_2" localSheetId="28">#REF!</definedName>
    <definedName name="A_impresión_IM_2" localSheetId="35">#REF!</definedName>
    <definedName name="A_impresión_IM_2" localSheetId="44">#REF!</definedName>
    <definedName name="A_impresión_IM_2" localSheetId="45">#REF!</definedName>
    <definedName name="A_impresión_IM_2" localSheetId="46">#REF!</definedName>
    <definedName name="A_impresión_IM_2" localSheetId="47">#REF!</definedName>
    <definedName name="A_impresión_IM_2" localSheetId="48">#REF!</definedName>
    <definedName name="A_impresión_IM_2" localSheetId="36">#REF!</definedName>
    <definedName name="A_impresión_IM_2" localSheetId="37">#REF!</definedName>
    <definedName name="A_impresión_IM_2" localSheetId="38">#REF!</definedName>
    <definedName name="A_impresión_IM_2" localSheetId="41">#REF!</definedName>
    <definedName name="A_impresión_IM_2" localSheetId="42">#REF!</definedName>
    <definedName name="A_impresión_IM_2" localSheetId="50">#REF!</definedName>
    <definedName name="A_impresión_IM_2" localSheetId="51">#REF!</definedName>
    <definedName name="A_impresión_IM_2">#REF!</definedName>
    <definedName name="_xlnm.Print_Area" localSheetId="3">'1-Balance de Situación'!$B$1:$K$67</definedName>
    <definedName name="_xlnm.Print_Area" localSheetId="5">'2.A Cédulas Flujo'!$B$1:$F$53</definedName>
    <definedName name="_xlnm.Print_Area" localSheetId="2">'Analítico 17'!$A$1:$G$229</definedName>
    <definedName name="_xlnm.Print_Area" localSheetId="1">'BC 17'!$A$3:$G$109</definedName>
    <definedName name="_xlnm.Print_Area" localSheetId="0">'BC 2016'!$A$2:$G$110</definedName>
    <definedName name="_xlnm.Print_Area" localSheetId="8">'Contol Reg. Ban.'!$B$2:$F$16</definedName>
    <definedName name="_xlnm.Print_Area" localSheetId="6">'Nota 1.1 '!$B$1:$G$18</definedName>
    <definedName name="_xlnm.Print_Area" localSheetId="7">'Nota 1.1.1'!$B$1:$E$23</definedName>
    <definedName name="_xlnm.Print_Area" localSheetId="9">'Nota 1.1.2'!$B$1:$E$24</definedName>
    <definedName name="_xlnm.Print_Area" localSheetId="10">'Nota 1.1.3'!$B$2:$E$23</definedName>
    <definedName name="_xlnm.Print_Area" localSheetId="11">'Nota 1.1.4'!$B$1:$E$23</definedName>
    <definedName name="_xlnm.Print_Area" localSheetId="12">'Nota 1.1.5'!$B$1:$E$23</definedName>
    <definedName name="_xlnm.Print_Area" localSheetId="13">'Nota 1.1.6'!$B$2:$E$23</definedName>
    <definedName name="_xlnm.Print_Area" localSheetId="14">'Nota 1.2'!$B$1:$D$14</definedName>
    <definedName name="_xlnm.Print_Area" localSheetId="15">'Nota 1.2.1'!$B$1:$C$10</definedName>
    <definedName name="_xlnm.Print_Area" localSheetId="16">'Nota 1.2.2'!$B$1:$E$10</definedName>
    <definedName name="_xlnm.Print_Area" localSheetId="17">'Nota 1.2.3'!$B$1:$D$22</definedName>
    <definedName name="_xlnm.Print_Area" localSheetId="18">'Nota 1.2.4'!$B$2:$D$26</definedName>
    <definedName name="_xlnm.Print_Area" localSheetId="19">'Nota 1.3'!$B$2:$D$11</definedName>
    <definedName name="_xlnm.Print_Area" localSheetId="20">'Nota 1.3.1'!$B$1:$D$24</definedName>
    <definedName name="_xlnm.Print_Area" localSheetId="21">'Nota 1.3.1.1'!$B$1:$E$10</definedName>
    <definedName name="_xlnm.Print_Area" localSheetId="30">'Nota 1.3.1.10'!$B$1:$E$13</definedName>
    <definedName name="_xlnm.Print_Area" localSheetId="31">'Nota 1.3.1.11'!$B$1:$E$15</definedName>
    <definedName name="_xlnm.Print_Area" localSheetId="32">'Nota 1.3.1.12'!$B$1:$C$20</definedName>
    <definedName name="_xlnm.Print_Area" localSheetId="33">'Nota 1.3.1.13'!$B$2:$E$9</definedName>
    <definedName name="_xlnm.Print_Area" localSheetId="22">'Nota 1.3.1.2'!$B$1:$E$12</definedName>
    <definedName name="_xlnm.Print_Area" localSheetId="23">'Nota 1.3.1.3'!$B$1:$E$12</definedName>
    <definedName name="_xlnm.Print_Area" localSheetId="24">'Nota 1.3.1.4'!$B$1:$E$10</definedName>
    <definedName name="_xlnm.Print_Area" localSheetId="25">'Nota 1.3.1.5'!$B$1:$D$20</definedName>
    <definedName name="_xlnm.Print_Area" localSheetId="26">'Nota 1.3.1.6'!$B$1:$D$16</definedName>
    <definedName name="_xlnm.Print_Area" localSheetId="27">'Nota 1.3.1.7'!$B$1:$E$12</definedName>
    <definedName name="_xlnm.Print_Area" localSheetId="28">'Nota 1.3.1.8'!$B$1:$E$13</definedName>
    <definedName name="_xlnm.Print_Area" localSheetId="29">'Nota 1.3.1.9'!$B$1:$F$47</definedName>
    <definedName name="_xlnm.Print_Area" localSheetId="34">'Nota 1.3.2'!$B$1:$D$24</definedName>
    <definedName name="_xlnm.Print_Area" localSheetId="35">'Nota 1.3.2.1'!$B$1:$E$11</definedName>
    <definedName name="_xlnm.Print_Area" localSheetId="44">'Nota 1.3.2.10'!$B$1:$E$12</definedName>
    <definedName name="_xlnm.Print_Area" localSheetId="45">'Nota 1.3.2.11'!$B$1:$E$13</definedName>
    <definedName name="_xlnm.Print_Area" localSheetId="46">'Nota 1.3.2.12'!$B$1:$E$13</definedName>
    <definedName name="_xlnm.Print_Area" localSheetId="47">'Nota 1.3.2.13'!$B$1:$E$19</definedName>
    <definedName name="_xlnm.Print_Area" localSheetId="48">'Nota 1.3.2.14'!$B$1:$E$14</definedName>
    <definedName name="_xlnm.Print_Area" localSheetId="36">'Nota 1.3.2.2'!$B$1:$E$11</definedName>
    <definedName name="_xlnm.Print_Area" localSheetId="37">'Nota 1.3.2.3'!$B$1:$E$13</definedName>
    <definedName name="_xlnm.Print_Area" localSheetId="38">'Nota 1.3.2.4'!$B$1:$C$15</definedName>
    <definedName name="_xlnm.Print_Area" localSheetId="39">'Nota 1.3.2.5'!$B$1:$C$17</definedName>
    <definedName name="_xlnm.Print_Area" localSheetId="40">'Nota 1.3.2.6'!$B$1:$D$15</definedName>
    <definedName name="_xlnm.Print_Area" localSheetId="41">'Nota 1.3.2.7'!$B$1:$E$16</definedName>
    <definedName name="_xlnm.Print_Area" localSheetId="42">'Nota 1.3.2.8'!$B$1:$E$13</definedName>
    <definedName name="_xlnm.Print_Area" localSheetId="43">'Nota 1.3.2.9'!$B$1:$C$21</definedName>
    <definedName name="_xlnm.Print_Area" localSheetId="49">'Nota 1.4'!$B$1:$D$13</definedName>
    <definedName name="_xlnm.Print_Area" localSheetId="50">'Nota 1.4.1.1'!$B$1:$E$12</definedName>
    <definedName name="_xlnm.Print_Area" localSheetId="51">'Nota 1.4.1.2'!$B$1:$E$16</definedName>
    <definedName name="Excel_BuiltIn__FilterDatabase_1" localSheetId="9">#REF!</definedName>
    <definedName name="Excel_BuiltIn__FilterDatabase_1" localSheetId="10">#REF!</definedName>
    <definedName name="Excel_BuiltIn__FilterDatabase_1" localSheetId="11">#REF!</definedName>
    <definedName name="Excel_BuiltIn__FilterDatabase_1" localSheetId="12">#REF!</definedName>
    <definedName name="Excel_BuiltIn__FilterDatabase_1" localSheetId="13">#REF!</definedName>
    <definedName name="Excel_BuiltIn__FilterDatabase_1" localSheetId="16">#REF!</definedName>
    <definedName name="Excel_BuiltIn__FilterDatabase_1" localSheetId="18">#REF!</definedName>
    <definedName name="Excel_BuiltIn__FilterDatabase_1" localSheetId="21">#REF!</definedName>
    <definedName name="Excel_BuiltIn__FilterDatabase_1" localSheetId="30">#REF!</definedName>
    <definedName name="Excel_BuiltIn__FilterDatabase_1" localSheetId="31">#REF!</definedName>
    <definedName name="Excel_BuiltIn__FilterDatabase_1" localSheetId="33">#REF!</definedName>
    <definedName name="Excel_BuiltIn__FilterDatabase_1" localSheetId="22">#REF!</definedName>
    <definedName name="Excel_BuiltIn__FilterDatabase_1" localSheetId="23">#REF!</definedName>
    <definedName name="Excel_BuiltIn__FilterDatabase_1" localSheetId="24">#REF!</definedName>
    <definedName name="Excel_BuiltIn__FilterDatabase_1" localSheetId="25">#REF!</definedName>
    <definedName name="Excel_BuiltIn__FilterDatabase_1" localSheetId="27">#REF!</definedName>
    <definedName name="Excel_BuiltIn__FilterDatabase_1" localSheetId="28">#REF!</definedName>
    <definedName name="Excel_BuiltIn__FilterDatabase_1" localSheetId="35">#REF!</definedName>
    <definedName name="Excel_BuiltIn__FilterDatabase_1" localSheetId="44">#REF!</definedName>
    <definedName name="Excel_BuiltIn__FilterDatabase_1" localSheetId="45">#REF!</definedName>
    <definedName name="Excel_BuiltIn__FilterDatabase_1" localSheetId="46">#REF!</definedName>
    <definedName name="Excel_BuiltIn__FilterDatabase_1" localSheetId="47">#REF!</definedName>
    <definedName name="Excel_BuiltIn__FilterDatabase_1" localSheetId="48">#REF!</definedName>
    <definedName name="Excel_BuiltIn__FilterDatabase_1" localSheetId="36">#REF!</definedName>
    <definedName name="Excel_BuiltIn__FilterDatabase_1" localSheetId="37">#REF!</definedName>
    <definedName name="Excel_BuiltIn__FilterDatabase_1" localSheetId="38">#REF!</definedName>
    <definedName name="Excel_BuiltIn__FilterDatabase_1" localSheetId="41">#REF!</definedName>
    <definedName name="Excel_BuiltIn__FilterDatabase_1" localSheetId="42">#REF!</definedName>
    <definedName name="Excel_BuiltIn__FilterDatabase_1" localSheetId="50">#REF!</definedName>
    <definedName name="Excel_BuiltIn__FilterDatabase_1" localSheetId="51">#REF!</definedName>
    <definedName name="Excel_BuiltIn__FilterDatabase_1">#REF!</definedName>
    <definedName name="Excel_BuiltIn__FilterDatabase_2" localSheetId="6">'Nota 1.1 '!$C$5:$G$11</definedName>
    <definedName name="Excel_BuiltIn__FilterDatabase_2" localSheetId="9">'Nota 1.3.1'!#REF!</definedName>
    <definedName name="Excel_BuiltIn__FilterDatabase_2" localSheetId="10">'Nota 1.3.1'!#REF!</definedName>
    <definedName name="Excel_BuiltIn__FilterDatabase_2" localSheetId="11">'Nota 1.3.1'!#REF!</definedName>
    <definedName name="Excel_BuiltIn__FilterDatabase_2" localSheetId="12">'Nota 1.3.1'!#REF!</definedName>
    <definedName name="Excel_BuiltIn__FilterDatabase_2" localSheetId="13">'Nota 1.3.1'!#REF!</definedName>
    <definedName name="Excel_BuiltIn__FilterDatabase_2" localSheetId="14">'Nota 1.2'!#REF!</definedName>
    <definedName name="Excel_BuiltIn__FilterDatabase_2" localSheetId="15">'Nota 1.2.1'!#REF!</definedName>
    <definedName name="Excel_BuiltIn__FilterDatabase_2" localSheetId="16">'Nota 1.2.2'!#REF!</definedName>
    <definedName name="Excel_BuiltIn__FilterDatabase_2" localSheetId="18">'Nota 1.3.1'!#REF!</definedName>
    <definedName name="Excel_BuiltIn__FilterDatabase_2" localSheetId="21">'Nota 1.3.1.1'!#REF!</definedName>
    <definedName name="Excel_BuiltIn__FilterDatabase_2" localSheetId="30">'Nota 1.3.1.10'!#REF!</definedName>
    <definedName name="Excel_BuiltIn__FilterDatabase_2" localSheetId="31">'Nota 1.3.1.11'!#REF!</definedName>
    <definedName name="Excel_BuiltIn__FilterDatabase_2" localSheetId="33">'Nota 1.3.1.13'!#REF!</definedName>
    <definedName name="Excel_BuiltIn__FilterDatabase_2" localSheetId="22">'Nota 1.3.1.2'!#REF!</definedName>
    <definedName name="Excel_BuiltIn__FilterDatabase_2" localSheetId="23">'Nota 1.3.1.3'!#REF!</definedName>
    <definedName name="Excel_BuiltIn__FilterDatabase_2" localSheetId="24">'Nota 1.3.1.4'!#REF!</definedName>
    <definedName name="Excel_BuiltIn__FilterDatabase_2" localSheetId="25">'Nota 1.3.1'!#REF!</definedName>
    <definedName name="Excel_BuiltIn__FilterDatabase_2" localSheetId="27">'Nota 1.3.1.7'!#REF!</definedName>
    <definedName name="Excel_BuiltIn__FilterDatabase_2" localSheetId="28">'Nota 1.3.1.8'!#REF!</definedName>
    <definedName name="Excel_BuiltIn__FilterDatabase_2" localSheetId="34">'Nota 1.3.2'!#REF!</definedName>
    <definedName name="Excel_BuiltIn__FilterDatabase_2" localSheetId="35">'Nota 1.3.2.1'!#REF!</definedName>
    <definedName name="Excel_BuiltIn__FilterDatabase_2" localSheetId="44">'Nota 1.3.2.10'!#REF!</definedName>
    <definedName name="Excel_BuiltIn__FilterDatabase_2" localSheetId="45">'Nota 1.3.2.11'!#REF!</definedName>
    <definedName name="Excel_BuiltIn__FilterDatabase_2" localSheetId="46">'Nota 1.3.2.12'!#REF!</definedName>
    <definedName name="Excel_BuiltIn__FilterDatabase_2" localSheetId="47">'Nota 1.3.2.13'!#REF!</definedName>
    <definedName name="Excel_BuiltIn__FilterDatabase_2" localSheetId="48">'Nota 1.3.2.14'!#REF!</definedName>
    <definedName name="Excel_BuiltIn__FilterDatabase_2" localSheetId="36">'Nota 1.3.2.2'!#REF!</definedName>
    <definedName name="Excel_BuiltIn__FilterDatabase_2" localSheetId="37">'Nota 1.3.2.3'!#REF!</definedName>
    <definedName name="Excel_BuiltIn__FilterDatabase_2" localSheetId="38">'Nota 1.3.1'!#REF!</definedName>
    <definedName name="Excel_BuiltIn__FilterDatabase_2" localSheetId="41">'Nota 1.3.2.7'!#REF!</definedName>
    <definedName name="Excel_BuiltIn__FilterDatabase_2" localSheetId="42">'Nota 1.3.2.8'!#REF!</definedName>
    <definedName name="Excel_BuiltIn__FilterDatabase_2" localSheetId="49">'Nota 1.4'!#REF!</definedName>
    <definedName name="Excel_BuiltIn__FilterDatabase_2" localSheetId="50">'Nota 1.4.1.1'!#REF!</definedName>
    <definedName name="Excel_BuiltIn__FilterDatabase_2" localSheetId="51">'Nota 1.4.1.2'!#REF!</definedName>
    <definedName name="Excel_BuiltIn__FilterDatabase_2">'Nota 1.3.1'!#REF!</definedName>
    <definedName name="Excel_BuiltIn__FilterDatabase_2_1" localSheetId="6">'Nota 1.1 '!$C$3:$H$13</definedName>
    <definedName name="Excel_BuiltIn__FilterDatabase_2_1" localSheetId="14">'Nota 1.2'!$B$4:$E$24</definedName>
    <definedName name="Excel_BuiltIn__FilterDatabase_2_1" localSheetId="15">'Nota 1.2.1'!$A$4:$D$13</definedName>
    <definedName name="Excel_BuiltIn__FilterDatabase_2_1" localSheetId="16">'Nota 1.2.2'!$A$4:$E$15</definedName>
    <definedName name="Excel_BuiltIn__FilterDatabase_2_1" localSheetId="21">'Nota 1.3.1.1'!$A$4:$G$10</definedName>
    <definedName name="Excel_BuiltIn__FilterDatabase_2_1" localSheetId="30">'Nota 1.3.1.10'!$A$4:$G$14</definedName>
    <definedName name="Excel_BuiltIn__FilterDatabase_2_1" localSheetId="31">'Nota 1.3.1.11'!$A$4:$G$14</definedName>
    <definedName name="Excel_BuiltIn__FilterDatabase_2_1" localSheetId="33">'Nota 1.3.1.13'!$A$4:$G$11</definedName>
    <definedName name="Excel_BuiltIn__FilterDatabase_2_1" localSheetId="22">'Nota 1.3.1.2'!$A$4:$G$14</definedName>
    <definedName name="Excel_BuiltIn__FilterDatabase_2_1" localSheetId="23">'Nota 1.3.1.3'!$A$4:$G$12</definedName>
    <definedName name="Excel_BuiltIn__FilterDatabase_2_1" localSheetId="24">'Nota 1.3.1.4'!$A$4:$G$13</definedName>
    <definedName name="Excel_BuiltIn__FilterDatabase_2_1" localSheetId="27">'Nota 1.3.1.7'!$A$4:$G$12</definedName>
    <definedName name="Excel_BuiltIn__FilterDatabase_2_1" localSheetId="28">'Nota 1.3.1.8'!$A$4:$G$12</definedName>
    <definedName name="Excel_BuiltIn__FilterDatabase_2_1" localSheetId="34">'Nota 1.3.2'!$B$4:$H$21</definedName>
    <definedName name="Excel_BuiltIn__FilterDatabase_2_1" localSheetId="35">'Nota 1.3.2.1'!$A$4:$G$12</definedName>
    <definedName name="Excel_BuiltIn__FilterDatabase_2_1" localSheetId="44">'Nota 1.3.2.10'!$A$4:$G$11</definedName>
    <definedName name="Excel_BuiltIn__FilterDatabase_2_1" localSheetId="45">'Nota 1.3.2.11'!$A$4:$G$12</definedName>
    <definedName name="Excel_BuiltIn__FilterDatabase_2_1" localSheetId="46">'Nota 1.3.2.12'!$A$4:$G$11</definedName>
    <definedName name="Excel_BuiltIn__FilterDatabase_2_1" localSheetId="47">'Nota 1.3.2.13'!$A$4:$G$18</definedName>
    <definedName name="Excel_BuiltIn__FilterDatabase_2_1" localSheetId="48">'Nota 1.3.2.14'!$A$4:$G$14</definedName>
    <definedName name="Excel_BuiltIn__FilterDatabase_2_1" localSheetId="36">'Nota 1.3.2.2'!$A$4:$G$11</definedName>
    <definedName name="Excel_BuiltIn__FilterDatabase_2_1" localSheetId="37">'Nota 1.3.2.3'!$A$4:$G$11</definedName>
    <definedName name="Excel_BuiltIn__FilterDatabase_2_1" localSheetId="41">'Nota 1.3.2.7'!$A$4:$G$11</definedName>
    <definedName name="Excel_BuiltIn__FilterDatabase_2_1" localSheetId="42">'Nota 1.3.2.8'!$A$4:$G$11</definedName>
    <definedName name="Excel_BuiltIn__FilterDatabase_2_1" localSheetId="49">'Nota 1.4'!$B$4:$I$8</definedName>
    <definedName name="Excel_BuiltIn__FilterDatabase_2_1" localSheetId="50">'Nota 1.4.1.1'!$A$4:$G$12</definedName>
    <definedName name="Excel_BuiltIn__FilterDatabase_2_1" localSheetId="51">'Nota 1.4.1.2'!$A$4:$G$18</definedName>
    <definedName name="Excel_BuiltIn__FilterDatabase_2_1">'Nota 1.3.1'!$B$4:$H$18</definedName>
    <definedName name="Excel_BuiltIn__FilterDatabase_3" localSheetId="9">#REF!</definedName>
    <definedName name="Excel_BuiltIn__FilterDatabase_3" localSheetId="10">#REF!</definedName>
    <definedName name="Excel_BuiltIn__FilterDatabase_3" localSheetId="11">#REF!</definedName>
    <definedName name="Excel_BuiltIn__FilterDatabase_3" localSheetId="12">#REF!</definedName>
    <definedName name="Excel_BuiltIn__FilterDatabase_3" localSheetId="13">#REF!</definedName>
    <definedName name="Excel_BuiltIn__FilterDatabase_3" localSheetId="16">#REF!</definedName>
    <definedName name="Excel_BuiltIn__FilterDatabase_3" localSheetId="18">#REF!</definedName>
    <definedName name="Excel_BuiltIn__FilterDatabase_3" localSheetId="21">#REF!</definedName>
    <definedName name="Excel_BuiltIn__FilterDatabase_3" localSheetId="30">#REF!</definedName>
    <definedName name="Excel_BuiltIn__FilterDatabase_3" localSheetId="31">#REF!</definedName>
    <definedName name="Excel_BuiltIn__FilterDatabase_3" localSheetId="33">#REF!</definedName>
    <definedName name="Excel_BuiltIn__FilterDatabase_3" localSheetId="22">#REF!</definedName>
    <definedName name="Excel_BuiltIn__FilterDatabase_3" localSheetId="23">#REF!</definedName>
    <definedName name="Excel_BuiltIn__FilterDatabase_3" localSheetId="24">#REF!</definedName>
    <definedName name="Excel_BuiltIn__FilterDatabase_3" localSheetId="25">#REF!</definedName>
    <definedName name="Excel_BuiltIn__FilterDatabase_3" localSheetId="27">#REF!</definedName>
    <definedName name="Excel_BuiltIn__FilterDatabase_3" localSheetId="28">#REF!</definedName>
    <definedName name="Excel_BuiltIn__FilterDatabase_3" localSheetId="35">#REF!</definedName>
    <definedName name="Excel_BuiltIn__FilterDatabase_3" localSheetId="44">#REF!</definedName>
    <definedName name="Excel_BuiltIn__FilterDatabase_3" localSheetId="45">#REF!</definedName>
    <definedName name="Excel_BuiltIn__FilterDatabase_3" localSheetId="46">#REF!</definedName>
    <definedName name="Excel_BuiltIn__FilterDatabase_3" localSheetId="47">#REF!</definedName>
    <definedName name="Excel_BuiltIn__FilterDatabase_3" localSheetId="48">#REF!</definedName>
    <definedName name="Excel_BuiltIn__FilterDatabase_3" localSheetId="36">#REF!</definedName>
    <definedName name="Excel_BuiltIn__FilterDatabase_3" localSheetId="37">#REF!</definedName>
    <definedName name="Excel_BuiltIn__FilterDatabase_3" localSheetId="38">#REF!</definedName>
    <definedName name="Excel_BuiltIn__FilterDatabase_3" localSheetId="41">#REF!</definedName>
    <definedName name="Excel_BuiltIn__FilterDatabase_3" localSheetId="42">#REF!</definedName>
    <definedName name="Excel_BuiltIn__FilterDatabase_3" localSheetId="50">#REF!</definedName>
    <definedName name="Excel_BuiltIn__FilterDatabase_3" localSheetId="51">#REF!</definedName>
    <definedName name="Excel_BuiltIn__FilterDatabase_3">#REF!</definedName>
    <definedName name="Excel_BuiltIn__FilterDatabase_3_1" localSheetId="9">#REF!</definedName>
    <definedName name="Excel_BuiltIn__FilterDatabase_3_1" localSheetId="10">#REF!</definedName>
    <definedName name="Excel_BuiltIn__FilterDatabase_3_1" localSheetId="11">#REF!</definedName>
    <definedName name="Excel_BuiltIn__FilterDatabase_3_1" localSheetId="12">#REF!</definedName>
    <definedName name="Excel_BuiltIn__FilterDatabase_3_1" localSheetId="13">#REF!</definedName>
    <definedName name="Excel_BuiltIn__FilterDatabase_3_1" localSheetId="16">#REF!</definedName>
    <definedName name="Excel_BuiltIn__FilterDatabase_3_1" localSheetId="18">#REF!</definedName>
    <definedName name="Excel_BuiltIn__FilterDatabase_3_1" localSheetId="21">#REF!</definedName>
    <definedName name="Excel_BuiltIn__FilterDatabase_3_1" localSheetId="30">#REF!</definedName>
    <definedName name="Excel_BuiltIn__FilterDatabase_3_1" localSheetId="31">#REF!</definedName>
    <definedName name="Excel_BuiltIn__FilterDatabase_3_1" localSheetId="33">#REF!</definedName>
    <definedName name="Excel_BuiltIn__FilterDatabase_3_1" localSheetId="22">#REF!</definedName>
    <definedName name="Excel_BuiltIn__FilterDatabase_3_1" localSheetId="23">#REF!</definedName>
    <definedName name="Excel_BuiltIn__FilterDatabase_3_1" localSheetId="24">#REF!</definedName>
    <definedName name="Excel_BuiltIn__FilterDatabase_3_1" localSheetId="25">#REF!</definedName>
    <definedName name="Excel_BuiltIn__FilterDatabase_3_1" localSheetId="27">#REF!</definedName>
    <definedName name="Excel_BuiltIn__FilterDatabase_3_1" localSheetId="28">#REF!</definedName>
    <definedName name="Excel_BuiltIn__FilterDatabase_3_1" localSheetId="35">#REF!</definedName>
    <definedName name="Excel_BuiltIn__FilterDatabase_3_1" localSheetId="44">#REF!</definedName>
    <definedName name="Excel_BuiltIn__FilterDatabase_3_1" localSheetId="45">#REF!</definedName>
    <definedName name="Excel_BuiltIn__FilterDatabase_3_1" localSheetId="46">#REF!</definedName>
    <definedName name="Excel_BuiltIn__FilterDatabase_3_1" localSheetId="47">#REF!</definedName>
    <definedName name="Excel_BuiltIn__FilterDatabase_3_1" localSheetId="48">#REF!</definedName>
    <definedName name="Excel_BuiltIn__FilterDatabase_3_1" localSheetId="36">#REF!</definedName>
    <definedName name="Excel_BuiltIn__FilterDatabase_3_1" localSheetId="37">#REF!</definedName>
    <definedName name="Excel_BuiltIn__FilterDatabase_3_1" localSheetId="38">#REF!</definedName>
    <definedName name="Excel_BuiltIn__FilterDatabase_3_1" localSheetId="41">#REF!</definedName>
    <definedName name="Excel_BuiltIn__FilterDatabase_3_1" localSheetId="42">#REF!</definedName>
    <definedName name="Excel_BuiltIn__FilterDatabase_3_1" localSheetId="50">#REF!</definedName>
    <definedName name="Excel_BuiltIn__FilterDatabase_3_1" localSheetId="51">#REF!</definedName>
    <definedName name="Excel_BuiltIn__FilterDatabase_3_1">#REF!</definedName>
    <definedName name="Excel_BuiltIn__FilterDatabase_3_1_1" localSheetId="9">#REF!</definedName>
    <definedName name="Excel_BuiltIn__FilterDatabase_3_1_1" localSheetId="10">#REF!</definedName>
    <definedName name="Excel_BuiltIn__FilterDatabase_3_1_1" localSheetId="11">#REF!</definedName>
    <definedName name="Excel_BuiltIn__FilterDatabase_3_1_1" localSheetId="12">#REF!</definedName>
    <definedName name="Excel_BuiltIn__FilterDatabase_3_1_1" localSheetId="13">#REF!</definedName>
    <definedName name="Excel_BuiltIn__FilterDatabase_3_1_1" localSheetId="16">#REF!</definedName>
    <definedName name="Excel_BuiltIn__FilterDatabase_3_1_1" localSheetId="18">#REF!</definedName>
    <definedName name="Excel_BuiltIn__FilterDatabase_3_1_1" localSheetId="21">#REF!</definedName>
    <definedName name="Excel_BuiltIn__FilterDatabase_3_1_1" localSheetId="30">#REF!</definedName>
    <definedName name="Excel_BuiltIn__FilterDatabase_3_1_1" localSheetId="31">#REF!</definedName>
    <definedName name="Excel_BuiltIn__FilterDatabase_3_1_1" localSheetId="33">#REF!</definedName>
    <definedName name="Excel_BuiltIn__FilterDatabase_3_1_1" localSheetId="22">#REF!</definedName>
    <definedName name="Excel_BuiltIn__FilterDatabase_3_1_1" localSheetId="23">#REF!</definedName>
    <definedName name="Excel_BuiltIn__FilterDatabase_3_1_1" localSheetId="24">#REF!</definedName>
    <definedName name="Excel_BuiltIn__FilterDatabase_3_1_1" localSheetId="25">#REF!</definedName>
    <definedName name="Excel_BuiltIn__FilterDatabase_3_1_1" localSheetId="27">#REF!</definedName>
    <definedName name="Excel_BuiltIn__FilterDatabase_3_1_1" localSheetId="28">#REF!</definedName>
    <definedName name="Excel_BuiltIn__FilterDatabase_3_1_1" localSheetId="35">#REF!</definedName>
    <definedName name="Excel_BuiltIn__FilterDatabase_3_1_1" localSheetId="44">#REF!</definedName>
    <definedName name="Excel_BuiltIn__FilterDatabase_3_1_1" localSheetId="45">#REF!</definedName>
    <definedName name="Excel_BuiltIn__FilterDatabase_3_1_1" localSheetId="46">#REF!</definedName>
    <definedName name="Excel_BuiltIn__FilterDatabase_3_1_1" localSheetId="47">#REF!</definedName>
    <definedName name="Excel_BuiltIn__FilterDatabase_3_1_1" localSheetId="48">#REF!</definedName>
    <definedName name="Excel_BuiltIn__FilterDatabase_3_1_1" localSheetId="36">#REF!</definedName>
    <definedName name="Excel_BuiltIn__FilterDatabase_3_1_1" localSheetId="37">#REF!</definedName>
    <definedName name="Excel_BuiltIn__FilterDatabase_3_1_1" localSheetId="38">#REF!</definedName>
    <definedName name="Excel_BuiltIn__FilterDatabase_3_1_1" localSheetId="41">#REF!</definedName>
    <definedName name="Excel_BuiltIn__FilterDatabase_3_1_1" localSheetId="42">#REF!</definedName>
    <definedName name="Excel_BuiltIn__FilterDatabase_3_1_1" localSheetId="50">#REF!</definedName>
    <definedName name="Excel_BuiltIn__FilterDatabase_3_1_1" localSheetId="51">#REF!</definedName>
    <definedName name="Excel_BuiltIn__FilterDatabase_3_1_1">#REF!</definedName>
    <definedName name="Excel_BuiltIn__FilterDatabase_4" localSheetId="9">#REF!</definedName>
    <definedName name="Excel_BuiltIn__FilterDatabase_4" localSheetId="10">#REF!</definedName>
    <definedName name="Excel_BuiltIn__FilterDatabase_4" localSheetId="11">#REF!</definedName>
    <definedName name="Excel_BuiltIn__FilterDatabase_4" localSheetId="12">#REF!</definedName>
    <definedName name="Excel_BuiltIn__FilterDatabase_4" localSheetId="13">#REF!</definedName>
    <definedName name="Excel_BuiltIn__FilterDatabase_4" localSheetId="16">#REF!</definedName>
    <definedName name="Excel_BuiltIn__FilterDatabase_4" localSheetId="18">#REF!</definedName>
    <definedName name="Excel_BuiltIn__FilterDatabase_4" localSheetId="21">#REF!</definedName>
    <definedName name="Excel_BuiltIn__FilterDatabase_4" localSheetId="30">#REF!</definedName>
    <definedName name="Excel_BuiltIn__FilterDatabase_4" localSheetId="31">#REF!</definedName>
    <definedName name="Excel_BuiltIn__FilterDatabase_4" localSheetId="33">#REF!</definedName>
    <definedName name="Excel_BuiltIn__FilterDatabase_4" localSheetId="22">#REF!</definedName>
    <definedName name="Excel_BuiltIn__FilterDatabase_4" localSheetId="23">#REF!</definedName>
    <definedName name="Excel_BuiltIn__FilterDatabase_4" localSheetId="24">#REF!</definedName>
    <definedName name="Excel_BuiltIn__FilterDatabase_4" localSheetId="25">#REF!</definedName>
    <definedName name="Excel_BuiltIn__FilterDatabase_4" localSheetId="27">#REF!</definedName>
    <definedName name="Excel_BuiltIn__FilterDatabase_4" localSheetId="28">#REF!</definedName>
    <definedName name="Excel_BuiltIn__FilterDatabase_4" localSheetId="35">#REF!</definedName>
    <definedName name="Excel_BuiltIn__FilterDatabase_4" localSheetId="44">#REF!</definedName>
    <definedName name="Excel_BuiltIn__FilterDatabase_4" localSheetId="45">#REF!</definedName>
    <definedName name="Excel_BuiltIn__FilterDatabase_4" localSheetId="46">#REF!</definedName>
    <definedName name="Excel_BuiltIn__FilterDatabase_4" localSheetId="47">#REF!</definedName>
    <definedName name="Excel_BuiltIn__FilterDatabase_4" localSheetId="48">#REF!</definedName>
    <definedName name="Excel_BuiltIn__FilterDatabase_4" localSheetId="36">#REF!</definedName>
    <definedName name="Excel_BuiltIn__FilterDatabase_4" localSheetId="37">#REF!</definedName>
    <definedName name="Excel_BuiltIn__FilterDatabase_4" localSheetId="38">#REF!</definedName>
    <definedName name="Excel_BuiltIn__FilterDatabase_4" localSheetId="41">#REF!</definedName>
    <definedName name="Excel_BuiltIn__FilterDatabase_4" localSheetId="42">#REF!</definedName>
    <definedName name="Excel_BuiltIn__FilterDatabase_4" localSheetId="50">#REF!</definedName>
    <definedName name="Excel_BuiltIn__FilterDatabase_4" localSheetId="51">#REF!</definedName>
    <definedName name="Excel_BuiltIn__FilterDatabase_4">#REF!</definedName>
    <definedName name="Excel_BuiltIn__FilterDatabase_4_1" localSheetId="9">#REF!</definedName>
    <definedName name="Excel_BuiltIn__FilterDatabase_4_1" localSheetId="10">#REF!</definedName>
    <definedName name="Excel_BuiltIn__FilterDatabase_4_1" localSheetId="11">#REF!</definedName>
    <definedName name="Excel_BuiltIn__FilterDatabase_4_1" localSheetId="12">#REF!</definedName>
    <definedName name="Excel_BuiltIn__FilterDatabase_4_1" localSheetId="13">#REF!</definedName>
    <definedName name="Excel_BuiltIn__FilterDatabase_4_1" localSheetId="16">#REF!</definedName>
    <definedName name="Excel_BuiltIn__FilterDatabase_4_1" localSheetId="18">#REF!</definedName>
    <definedName name="Excel_BuiltIn__FilterDatabase_4_1" localSheetId="21">#REF!</definedName>
    <definedName name="Excel_BuiltIn__FilterDatabase_4_1" localSheetId="30">#REF!</definedName>
    <definedName name="Excel_BuiltIn__FilterDatabase_4_1" localSheetId="31">#REF!</definedName>
    <definedName name="Excel_BuiltIn__FilterDatabase_4_1" localSheetId="33">#REF!</definedName>
    <definedName name="Excel_BuiltIn__FilterDatabase_4_1" localSheetId="22">#REF!</definedName>
    <definedName name="Excel_BuiltIn__FilterDatabase_4_1" localSheetId="23">#REF!</definedName>
    <definedName name="Excel_BuiltIn__FilterDatabase_4_1" localSheetId="24">#REF!</definedName>
    <definedName name="Excel_BuiltIn__FilterDatabase_4_1" localSheetId="25">#REF!</definedName>
    <definedName name="Excel_BuiltIn__FilterDatabase_4_1" localSheetId="27">#REF!</definedName>
    <definedName name="Excel_BuiltIn__FilterDatabase_4_1" localSheetId="28">#REF!</definedName>
    <definedName name="Excel_BuiltIn__FilterDatabase_4_1" localSheetId="35">#REF!</definedName>
    <definedName name="Excel_BuiltIn__FilterDatabase_4_1" localSheetId="44">#REF!</definedName>
    <definedName name="Excel_BuiltIn__FilterDatabase_4_1" localSheetId="45">#REF!</definedName>
    <definedName name="Excel_BuiltIn__FilterDatabase_4_1" localSheetId="46">#REF!</definedName>
    <definedName name="Excel_BuiltIn__FilterDatabase_4_1" localSheetId="47">#REF!</definedName>
    <definedName name="Excel_BuiltIn__FilterDatabase_4_1" localSheetId="48">#REF!</definedName>
    <definedName name="Excel_BuiltIn__FilterDatabase_4_1" localSheetId="36">#REF!</definedName>
    <definedName name="Excel_BuiltIn__FilterDatabase_4_1" localSheetId="37">#REF!</definedName>
    <definedName name="Excel_BuiltIn__FilterDatabase_4_1" localSheetId="38">#REF!</definedName>
    <definedName name="Excel_BuiltIn__FilterDatabase_4_1" localSheetId="41">#REF!</definedName>
    <definedName name="Excel_BuiltIn__FilterDatabase_4_1" localSheetId="42">#REF!</definedName>
    <definedName name="Excel_BuiltIn__FilterDatabase_4_1" localSheetId="50">#REF!</definedName>
    <definedName name="Excel_BuiltIn__FilterDatabase_4_1" localSheetId="51">#REF!</definedName>
    <definedName name="Excel_BuiltIn__FilterDatabase_4_1">#REF!</definedName>
    <definedName name="Excel_BuiltIn__FilterDatabase_5_1" localSheetId="9">#REF!</definedName>
    <definedName name="Excel_BuiltIn__FilterDatabase_5_1" localSheetId="10">#REF!</definedName>
    <definedName name="Excel_BuiltIn__FilterDatabase_5_1" localSheetId="11">#REF!</definedName>
    <definedName name="Excel_BuiltIn__FilterDatabase_5_1" localSheetId="12">#REF!</definedName>
    <definedName name="Excel_BuiltIn__FilterDatabase_5_1" localSheetId="13">#REF!</definedName>
    <definedName name="Excel_BuiltIn__FilterDatabase_5_1" localSheetId="16">#REF!</definedName>
    <definedName name="Excel_BuiltIn__FilterDatabase_5_1" localSheetId="18">#REF!</definedName>
    <definedName name="Excel_BuiltIn__FilterDatabase_5_1" localSheetId="21">#REF!</definedName>
    <definedName name="Excel_BuiltIn__FilterDatabase_5_1" localSheetId="30">#REF!</definedName>
    <definedName name="Excel_BuiltIn__FilterDatabase_5_1" localSheetId="31">#REF!</definedName>
    <definedName name="Excel_BuiltIn__FilterDatabase_5_1" localSheetId="33">#REF!</definedName>
    <definedName name="Excel_BuiltIn__FilterDatabase_5_1" localSheetId="22">#REF!</definedName>
    <definedName name="Excel_BuiltIn__FilterDatabase_5_1" localSheetId="23">#REF!</definedName>
    <definedName name="Excel_BuiltIn__FilterDatabase_5_1" localSheetId="24">#REF!</definedName>
    <definedName name="Excel_BuiltIn__FilterDatabase_5_1" localSheetId="25">#REF!</definedName>
    <definedName name="Excel_BuiltIn__FilterDatabase_5_1" localSheetId="27">#REF!</definedName>
    <definedName name="Excel_BuiltIn__FilterDatabase_5_1" localSheetId="28">#REF!</definedName>
    <definedName name="Excel_BuiltIn__FilterDatabase_5_1" localSheetId="35">#REF!</definedName>
    <definedName name="Excel_BuiltIn__FilterDatabase_5_1" localSheetId="44">#REF!</definedName>
    <definedName name="Excel_BuiltIn__FilterDatabase_5_1" localSheetId="45">#REF!</definedName>
    <definedName name="Excel_BuiltIn__FilterDatabase_5_1" localSheetId="46">#REF!</definedName>
    <definedName name="Excel_BuiltIn__FilterDatabase_5_1" localSheetId="47">#REF!</definedName>
    <definedName name="Excel_BuiltIn__FilterDatabase_5_1" localSheetId="48">#REF!</definedName>
    <definedName name="Excel_BuiltIn__FilterDatabase_5_1" localSheetId="36">#REF!</definedName>
    <definedName name="Excel_BuiltIn__FilterDatabase_5_1" localSheetId="37">#REF!</definedName>
    <definedName name="Excel_BuiltIn__FilterDatabase_5_1" localSheetId="38">#REF!</definedName>
    <definedName name="Excel_BuiltIn__FilterDatabase_5_1" localSheetId="41">#REF!</definedName>
    <definedName name="Excel_BuiltIn__FilterDatabase_5_1" localSheetId="42">#REF!</definedName>
    <definedName name="Excel_BuiltIn__FilterDatabase_5_1" localSheetId="50">#REF!</definedName>
    <definedName name="Excel_BuiltIn__FilterDatabase_5_1" localSheetId="51">#REF!</definedName>
    <definedName name="Excel_BuiltIn__FilterDatabase_5_1">#REF!</definedName>
    <definedName name="Excel_BuiltIn__FilterDatabase_6" localSheetId="9">#REF!</definedName>
    <definedName name="Excel_BuiltIn__FilterDatabase_6" localSheetId="10">#REF!</definedName>
    <definedName name="Excel_BuiltIn__FilterDatabase_6" localSheetId="11">#REF!</definedName>
    <definedName name="Excel_BuiltIn__FilterDatabase_6" localSheetId="12">#REF!</definedName>
    <definedName name="Excel_BuiltIn__FilterDatabase_6" localSheetId="13">#REF!</definedName>
    <definedName name="Excel_BuiltIn__FilterDatabase_6" localSheetId="16">#REF!</definedName>
    <definedName name="Excel_BuiltIn__FilterDatabase_6" localSheetId="18">#REF!</definedName>
    <definedName name="Excel_BuiltIn__FilterDatabase_6" localSheetId="21">#REF!</definedName>
    <definedName name="Excel_BuiltIn__FilterDatabase_6" localSheetId="30">#REF!</definedName>
    <definedName name="Excel_BuiltIn__FilterDatabase_6" localSheetId="31">#REF!</definedName>
    <definedName name="Excel_BuiltIn__FilterDatabase_6" localSheetId="33">#REF!</definedName>
    <definedName name="Excel_BuiltIn__FilterDatabase_6" localSheetId="22">#REF!</definedName>
    <definedName name="Excel_BuiltIn__FilterDatabase_6" localSheetId="23">#REF!</definedName>
    <definedName name="Excel_BuiltIn__FilterDatabase_6" localSheetId="24">#REF!</definedName>
    <definedName name="Excel_BuiltIn__FilterDatabase_6" localSheetId="25">#REF!</definedName>
    <definedName name="Excel_BuiltIn__FilterDatabase_6" localSheetId="27">#REF!</definedName>
    <definedName name="Excel_BuiltIn__FilterDatabase_6" localSheetId="28">#REF!</definedName>
    <definedName name="Excel_BuiltIn__FilterDatabase_6" localSheetId="35">#REF!</definedName>
    <definedName name="Excel_BuiltIn__FilterDatabase_6" localSheetId="44">#REF!</definedName>
    <definedName name="Excel_BuiltIn__FilterDatabase_6" localSheetId="45">#REF!</definedName>
    <definedName name="Excel_BuiltIn__FilterDatabase_6" localSheetId="46">#REF!</definedName>
    <definedName name="Excel_BuiltIn__FilterDatabase_6" localSheetId="47">#REF!</definedName>
    <definedName name="Excel_BuiltIn__FilterDatabase_6" localSheetId="48">#REF!</definedName>
    <definedName name="Excel_BuiltIn__FilterDatabase_6" localSheetId="36">#REF!</definedName>
    <definedName name="Excel_BuiltIn__FilterDatabase_6" localSheetId="37">#REF!</definedName>
    <definedName name="Excel_BuiltIn__FilterDatabase_6" localSheetId="38">#REF!</definedName>
    <definedName name="Excel_BuiltIn__FilterDatabase_6" localSheetId="41">#REF!</definedName>
    <definedName name="Excel_BuiltIn__FilterDatabase_6" localSheetId="42">#REF!</definedName>
    <definedName name="Excel_BuiltIn__FilterDatabase_6" localSheetId="50">#REF!</definedName>
    <definedName name="Excel_BuiltIn__FilterDatabase_6" localSheetId="51">#REF!</definedName>
    <definedName name="Excel_BuiltIn__FilterDatabase_6">#REF!</definedName>
    <definedName name="Excel_BuiltIn_Print_Area_2_1" localSheetId="9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3">#REF!</definedName>
    <definedName name="Excel_BuiltIn_Print_Area_2_1" localSheetId="16">#REF!</definedName>
    <definedName name="Excel_BuiltIn_Print_Area_2_1" localSheetId="18">#REF!</definedName>
    <definedName name="Excel_BuiltIn_Print_Area_2_1" localSheetId="21">#REF!</definedName>
    <definedName name="Excel_BuiltIn_Print_Area_2_1" localSheetId="30">#REF!</definedName>
    <definedName name="Excel_BuiltIn_Print_Area_2_1" localSheetId="31">#REF!</definedName>
    <definedName name="Excel_BuiltIn_Print_Area_2_1" localSheetId="33">#REF!</definedName>
    <definedName name="Excel_BuiltIn_Print_Area_2_1" localSheetId="22">#REF!</definedName>
    <definedName name="Excel_BuiltIn_Print_Area_2_1" localSheetId="23">#REF!</definedName>
    <definedName name="Excel_BuiltIn_Print_Area_2_1" localSheetId="24">#REF!</definedName>
    <definedName name="Excel_BuiltIn_Print_Area_2_1" localSheetId="25">#REF!</definedName>
    <definedName name="Excel_BuiltIn_Print_Area_2_1" localSheetId="27">#REF!</definedName>
    <definedName name="Excel_BuiltIn_Print_Area_2_1" localSheetId="28">#REF!</definedName>
    <definedName name="Excel_BuiltIn_Print_Area_2_1" localSheetId="35">#REF!</definedName>
    <definedName name="Excel_BuiltIn_Print_Area_2_1" localSheetId="44">#REF!</definedName>
    <definedName name="Excel_BuiltIn_Print_Area_2_1" localSheetId="45">#REF!</definedName>
    <definedName name="Excel_BuiltIn_Print_Area_2_1" localSheetId="46">#REF!</definedName>
    <definedName name="Excel_BuiltIn_Print_Area_2_1" localSheetId="47">#REF!</definedName>
    <definedName name="Excel_BuiltIn_Print_Area_2_1" localSheetId="48">#REF!</definedName>
    <definedName name="Excel_BuiltIn_Print_Area_2_1" localSheetId="36">#REF!</definedName>
    <definedName name="Excel_BuiltIn_Print_Area_2_1" localSheetId="37">#REF!</definedName>
    <definedName name="Excel_BuiltIn_Print_Area_2_1" localSheetId="38">#REF!</definedName>
    <definedName name="Excel_BuiltIn_Print_Area_2_1" localSheetId="41">#REF!</definedName>
    <definedName name="Excel_BuiltIn_Print_Area_2_1" localSheetId="42">#REF!</definedName>
    <definedName name="Excel_BuiltIn_Print_Area_2_1" localSheetId="50">#REF!</definedName>
    <definedName name="Excel_BuiltIn_Print_Area_2_1" localSheetId="51">#REF!</definedName>
    <definedName name="Excel_BuiltIn_Print_Area_2_1">#REF!</definedName>
    <definedName name="_xlnm.Print_Titles" localSheetId="2">'Analítico 17'!$1:$11</definedName>
    <definedName name="_xlnm.Print_Titles" localSheetId="6">'Nota 1.1 '!$1:$3</definedName>
  </definedNames>
  <calcPr fullCalcOnLoad="1"/>
</workbook>
</file>

<file path=xl/sharedStrings.xml><?xml version="1.0" encoding="utf-8"?>
<sst xmlns="http://schemas.openxmlformats.org/spreadsheetml/2006/main" count="2062" uniqueCount="715">
  <si>
    <t>CUENTA</t>
  </si>
  <si>
    <t>Cuentas por cobrar</t>
  </si>
  <si>
    <t>Cobro administrativo</t>
  </si>
  <si>
    <t xml:space="preserve">Contaduría Judicial 20192-8 </t>
  </si>
  <si>
    <t>BCR</t>
  </si>
  <si>
    <t>Vehículos</t>
  </si>
  <si>
    <t>Incapacidades C.C.S.S.</t>
  </si>
  <si>
    <t>Cuenta 1019271-2</t>
  </si>
  <si>
    <t>Cobro administrativo Otros</t>
  </si>
  <si>
    <t>Intereses sobre inversiones</t>
  </si>
  <si>
    <t>Sumas pagadas de más</t>
  </si>
  <si>
    <t>Otros ingresos diversos</t>
  </si>
  <si>
    <t>Incumplimiento de garantía</t>
  </si>
  <si>
    <t>BNCR</t>
  </si>
  <si>
    <t xml:space="preserve">Cuenta platino  229-49-3  </t>
  </si>
  <si>
    <t>Garantía de participación y cumplimiento</t>
  </si>
  <si>
    <t>Otras cuentas por pagar a terceros</t>
  </si>
  <si>
    <t>Intereses sobre saldos de cuentas corrientes</t>
  </si>
  <si>
    <t>Cheques con más de cuatro años</t>
  </si>
  <si>
    <t>Sobrantes Caja Chica</t>
  </si>
  <si>
    <t xml:space="preserve">Funcionarios </t>
  </si>
  <si>
    <t>Cheques en custodia</t>
  </si>
  <si>
    <t>Garantía para uso del auditorio</t>
  </si>
  <si>
    <t>Pérdida de documentos</t>
  </si>
  <si>
    <t>Total</t>
  </si>
  <si>
    <t>Entidades Bancarias</t>
  </si>
  <si>
    <t>Incapacidades INS</t>
  </si>
  <si>
    <t>Cuenta 2072-3</t>
  </si>
  <si>
    <t xml:space="preserve">Cuenta 246008-4 </t>
  </si>
  <si>
    <t xml:space="preserve">Cuenta 268139-0 </t>
  </si>
  <si>
    <t>BPDC</t>
  </si>
  <si>
    <t>Devolución Cuenta 246008-4 "Ingresos"</t>
  </si>
  <si>
    <t>Recursos con plazo de 10 años para devolución</t>
  </si>
  <si>
    <t>Incapacidades Instituto Nacional de Seguros</t>
  </si>
  <si>
    <t>Subsidio, cuota patronal y salario escolar Incapacidades Caja Costarricense del Seguro Social</t>
  </si>
  <si>
    <t>Subsidio y salario escolar Incapacidades Instituto Nacional de Seguros</t>
  </si>
  <si>
    <t>Sumas giradas de más por la C.C.S.S.</t>
  </si>
  <si>
    <t>Sumas Giradas de más por el I.N.S.</t>
  </si>
  <si>
    <t>CTA. 20192-8 1997</t>
  </si>
  <si>
    <t>Balance de Comprobación</t>
  </si>
  <si>
    <t>Página 1</t>
  </si>
  <si>
    <t>NOMBRE CUENTA</t>
  </si>
  <si>
    <t>SALDO INICIAL</t>
  </si>
  <si>
    <t>DEBITOS PERIODO</t>
  </si>
  <si>
    <t>CREDITOS PERIODO</t>
  </si>
  <si>
    <t>NETO PERIODO</t>
  </si>
  <si>
    <t>SALDO FINAL</t>
  </si>
  <si>
    <t>1</t>
  </si>
  <si>
    <t>ACTIVOS</t>
  </si>
  <si>
    <t>1-1</t>
  </si>
  <si>
    <t>ACTIVO CIRCULANTE</t>
  </si>
  <si>
    <t>1-1-1</t>
  </si>
  <si>
    <t>CAJA Y BANCOS</t>
  </si>
  <si>
    <t>1-1-1-01</t>
  </si>
  <si>
    <t>CTA PLATINO 229-49-3</t>
  </si>
  <si>
    <t>CUENTA 246008-4 B.C.R.</t>
  </si>
  <si>
    <t>1-1-2</t>
  </si>
  <si>
    <t>INVERSIONES</t>
  </si>
  <si>
    <t>1-1-3</t>
  </si>
  <si>
    <t>CUENTAS POR COBRAR</t>
  </si>
  <si>
    <t>1-1-3-02</t>
  </si>
  <si>
    <t>COBRO ADMINISTRATIVO</t>
  </si>
  <si>
    <t>1-1-3-02-001</t>
  </si>
  <si>
    <t>VEHICULOS</t>
  </si>
  <si>
    <t>1-1-3-02-002</t>
  </si>
  <si>
    <t>SUMAS PAGADAS DE MAS</t>
  </si>
  <si>
    <t>1-1-3-02-099</t>
  </si>
  <si>
    <t>OTROS</t>
  </si>
  <si>
    <t>1-1-3-05</t>
  </si>
  <si>
    <t>INTERESES POR COBRAR</t>
  </si>
  <si>
    <t>INTERESES SOBRE INVERSIONES</t>
  </si>
  <si>
    <t>1-1-3-08</t>
  </si>
  <si>
    <t>INCAPACIDADES C.C.S.S.</t>
  </si>
  <si>
    <t>1-1-3-08-001</t>
  </si>
  <si>
    <t>SUBSIDIO INCAPACIDADES C.C.S.S.</t>
  </si>
  <si>
    <t>1-1-3-08-002</t>
  </si>
  <si>
    <t>1-1-3-08-003</t>
  </si>
  <si>
    <t>1-1-3-08-004</t>
  </si>
  <si>
    <t>SUBSIDIO ACCIDENTES DE TRANSITO</t>
  </si>
  <si>
    <t>1-1-3-08-005</t>
  </si>
  <si>
    <t>1-1-3-08-006</t>
  </si>
  <si>
    <t>1-1-3-09</t>
  </si>
  <si>
    <t>INCAPACIDADES I.N.S.</t>
  </si>
  <si>
    <t>1-1-3-09-001</t>
  </si>
  <si>
    <t>SUBSIDIO INCAPACIDADES I.N.S.</t>
  </si>
  <si>
    <t>1-1-3-09-002</t>
  </si>
  <si>
    <t>2</t>
  </si>
  <si>
    <t>PASIVOS</t>
  </si>
  <si>
    <t>2-1</t>
  </si>
  <si>
    <t>PASIVO CIRCULANTE</t>
  </si>
  <si>
    <t>2-1-3</t>
  </si>
  <si>
    <t>CUENTAS POR PAGAR</t>
  </si>
  <si>
    <t>2-1-3-01</t>
  </si>
  <si>
    <t>2-1-3-01-002</t>
  </si>
  <si>
    <t>GARANTIA PARA USO DEL AUDITORIO</t>
  </si>
  <si>
    <t>2-1-3-01-003</t>
  </si>
  <si>
    <t>2-1-3-02</t>
  </si>
  <si>
    <t>CHEQUES EN CUSTODIA</t>
  </si>
  <si>
    <t>2-1-3-02-001</t>
  </si>
  <si>
    <t>CUENTA CAJA CHICA No 179-1</t>
  </si>
  <si>
    <t>2-1-3-05</t>
  </si>
  <si>
    <t>2-1-3-05-001</t>
  </si>
  <si>
    <t>2-1-3-05-002</t>
  </si>
  <si>
    <t>2-1-3-05-099</t>
  </si>
  <si>
    <t>COBRO ADMINISTRATIVO OTROS</t>
  </si>
  <si>
    <t>2-1-3-06</t>
  </si>
  <si>
    <t>2-1-3-06-001</t>
  </si>
  <si>
    <t>2-1-3-06-002</t>
  </si>
  <si>
    <t>2-1-3-06-003</t>
  </si>
  <si>
    <t>2-1-3-06-004</t>
  </si>
  <si>
    <t>SUBSIDIO ACCIDENTES DE TRÁNSITO</t>
  </si>
  <si>
    <t>2-1-3-06-005</t>
  </si>
  <si>
    <t>2-1-3-06-006</t>
  </si>
  <si>
    <t>2-1-3-07</t>
  </si>
  <si>
    <t>2-1-3-07-001</t>
  </si>
  <si>
    <t>2-1-3-07-002</t>
  </si>
  <si>
    <t>2-1-3-09</t>
  </si>
  <si>
    <t>OTRAS CUENTAS POR PAGAR A TERCEROS</t>
  </si>
  <si>
    <t>2-1-3-09-001</t>
  </si>
  <si>
    <t>FUNCIONARIOS</t>
  </si>
  <si>
    <t>2-1-3-09-005</t>
  </si>
  <si>
    <t>2-1-3-09-007</t>
  </si>
  <si>
    <t>ENTIDADES BANCARIAS</t>
  </si>
  <si>
    <t>2-1-3-09-008</t>
  </si>
  <si>
    <t>2-1-3-09-009</t>
  </si>
  <si>
    <t>2-1-3-09-010</t>
  </si>
  <si>
    <t>2-1-3-09-099</t>
  </si>
  <si>
    <t>2-1-3-18</t>
  </si>
  <si>
    <t>INTERESES S/SALDOS CTAS.</t>
  </si>
  <si>
    <t>2-1-3-18-001</t>
  </si>
  <si>
    <t>CUENTA FONDO ROTATORIO</t>
  </si>
  <si>
    <t>2-1-3-18-002</t>
  </si>
  <si>
    <t>CUENTA CAJA CHICA</t>
  </si>
  <si>
    <t>2-1-3-18-004</t>
  </si>
  <si>
    <t>2-1-3-18-005</t>
  </si>
  <si>
    <t>2-1-3-19</t>
  </si>
  <si>
    <t>CHEQUES CON MAS DE CUATRO AÑOS</t>
  </si>
  <si>
    <t>2-1-3-19-001</t>
  </si>
  <si>
    <t>2-1-3-20</t>
  </si>
  <si>
    <t>2-1-3-20-003</t>
  </si>
  <si>
    <t>SOBRANTES CAJA CHICA</t>
  </si>
  <si>
    <t>2-1-3-20-004</t>
  </si>
  <si>
    <t>IMCUPLIMIENTO DE GARANTIA</t>
  </si>
  <si>
    <t>2-1-3-20-007</t>
  </si>
  <si>
    <t>2-1-3-20-008</t>
  </si>
  <si>
    <t>2-1-3-20-011</t>
  </si>
  <si>
    <t>PERDIDA DE DOCUMENTOS</t>
  </si>
  <si>
    <t>2-1-3-20-099</t>
  </si>
  <si>
    <t>OTROS INGRESOS DIVERSOS</t>
  </si>
  <si>
    <t>2-1-3-21</t>
  </si>
  <si>
    <t>2-1-3-21-001</t>
  </si>
  <si>
    <t>2-1-3-21-002</t>
  </si>
  <si>
    <t>2-1-3-21-003</t>
  </si>
  <si>
    <t>SALARIOS CTA. FONDO ROTATORIO</t>
  </si>
  <si>
    <t>2-1-3-21-099</t>
  </si>
  <si>
    <t>2-1-3-23</t>
  </si>
  <si>
    <t>2-1-3-23-001</t>
  </si>
  <si>
    <t>Totales Generales:</t>
  </si>
  <si>
    <t>4</t>
  </si>
  <si>
    <t>INGRESOS</t>
  </si>
  <si>
    <t>4-1</t>
  </si>
  <si>
    <t>4-1-2</t>
  </si>
  <si>
    <t>INGRESOS POR ALQUILERES</t>
  </si>
  <si>
    <t>4-1-2-01</t>
  </si>
  <si>
    <t>INGRESO POR ALQUILER</t>
  </si>
  <si>
    <t>4-1-2-01-001</t>
  </si>
  <si>
    <t>INGRESO POR ALQUILER DE SODA</t>
  </si>
  <si>
    <t>4-1-2-01-002</t>
  </si>
  <si>
    <t>Ingreso por alquiler de fotocopiado</t>
  </si>
  <si>
    <t>Ingreso por Alquiler de Soda</t>
  </si>
  <si>
    <t>Ingresos del Poder Judicial</t>
  </si>
  <si>
    <t>Periodo</t>
  </si>
  <si>
    <t>1-1-3-09-003</t>
  </si>
  <si>
    <t>1-1-3-09-004</t>
  </si>
  <si>
    <t>2-1-3-07-003</t>
  </si>
  <si>
    <t>2-1-3-07-004</t>
  </si>
  <si>
    <t>Otras Cuentas por cobrar</t>
  </si>
  <si>
    <t>Más:</t>
  </si>
  <si>
    <t>Menos:</t>
  </si>
  <si>
    <t>Subtotal débitos</t>
  </si>
  <si>
    <t>PODER JUDICIAL</t>
  </si>
  <si>
    <t>CONTADURÍA JUDICIAL CUENTA 20192-8</t>
  </si>
  <si>
    <t>ESTADO DE FLUJO DE EFECTIVO</t>
  </si>
  <si>
    <t>( En colones )</t>
  </si>
  <si>
    <t>Actividades de operación</t>
  </si>
  <si>
    <t>1. Entradas de efectivo</t>
  </si>
  <si>
    <t>Intereses ganados</t>
  </si>
  <si>
    <t>Otros cobros</t>
  </si>
  <si>
    <t>Cuentas por pagar represupuestaciòn</t>
  </si>
  <si>
    <t xml:space="preserve">Cuentas por pagar </t>
  </si>
  <si>
    <t>Ingresos por alquiler</t>
  </si>
  <si>
    <t>Total de entradas de efectivo</t>
  </si>
  <si>
    <t>2. Salidas de efectivo</t>
  </si>
  <si>
    <t>Cuentas por pagar</t>
  </si>
  <si>
    <t>Total de salidas de efectivo</t>
  </si>
  <si>
    <t>Total de actividades de operación netas</t>
  </si>
  <si>
    <t>Actividades de Inversión</t>
  </si>
  <si>
    <t>Vencimiento de inversiones</t>
  </si>
  <si>
    <t>Compra de valores e inversiones</t>
  </si>
  <si>
    <t>Total de actividades de inversión netas</t>
  </si>
  <si>
    <t>Total de efectivo neto generado por las actividades</t>
  </si>
  <si>
    <t>de operación y de inversión</t>
  </si>
  <si>
    <t>Total de efectivo al final del período</t>
  </si>
  <si>
    <t>CONTADURIA JUDICIAL CUENTA 20192-8</t>
  </si>
  <si>
    <t>CEDULAS AL ESTADO DE FLUJO DE EFECTIVO COMPARATIVAS</t>
  </si>
  <si>
    <t>Cèdula de las cuentas por cobrar</t>
  </si>
  <si>
    <t>Más</t>
  </si>
  <si>
    <t>Variación Intereses por cobrar</t>
  </si>
  <si>
    <t>Variación Subsidio Incapacidades I.N.S.</t>
  </si>
  <si>
    <t>Menos</t>
  </si>
  <si>
    <t>Variación Cobro administrativo</t>
  </si>
  <si>
    <t>Variación Subsidio Incapacidades C.C.S.S.</t>
  </si>
  <si>
    <t>Total de variación de cuentas por cobrar</t>
  </si>
  <si>
    <t xml:space="preserve">Cédula de cuentas por pagar </t>
  </si>
  <si>
    <t>Total de cuentas por pagar</t>
  </si>
  <si>
    <t>BALANCE DE SITUACION COMPARATIVO</t>
  </si>
  <si>
    <t>ACTIVO</t>
  </si>
  <si>
    <t>Notas</t>
  </si>
  <si>
    <t>Variaciones</t>
  </si>
  <si>
    <t>Activo Circulante</t>
  </si>
  <si>
    <t>Caja y bancos</t>
  </si>
  <si>
    <t>Inversiones</t>
  </si>
  <si>
    <t>Total Activo Circulante</t>
  </si>
  <si>
    <t>TOTAL ACTIVOS</t>
  </si>
  <si>
    <t>PASIVO</t>
  </si>
  <si>
    <t>Pasivo Circulante</t>
  </si>
  <si>
    <t>Total de Pasivo Circulante</t>
  </si>
  <si>
    <t>PATRIMONIO</t>
  </si>
  <si>
    <t xml:space="preserve">Excedente Ingresos-Egresos </t>
  </si>
  <si>
    <t>acumulado</t>
  </si>
  <si>
    <t>Excedente del periodo</t>
  </si>
  <si>
    <t>Total Patrimonio</t>
  </si>
  <si>
    <t>Total de Pasivo y Patrimonio</t>
  </si>
  <si>
    <t>DESCRIPCION</t>
  </si>
  <si>
    <t>DEBITOS</t>
  </si>
  <si>
    <t>CREDITOS</t>
  </si>
  <si>
    <t>MOVIMIENTO NETO</t>
  </si>
  <si>
    <t>Parcial</t>
  </si>
  <si>
    <t>Mas:</t>
  </si>
  <si>
    <t>Boletas por concepto de subsidio de enfermedad, maternidad y fase terminal.</t>
  </si>
  <si>
    <t>Pagos de subsidio de enfermedad, maternidad y fase terminal</t>
  </si>
  <si>
    <t>Detalle</t>
  </si>
  <si>
    <t>Monto</t>
  </si>
  <si>
    <t>Diferencia</t>
  </si>
  <si>
    <t>Nombre</t>
  </si>
  <si>
    <t>Banco</t>
  </si>
  <si>
    <t>Saldo Contable</t>
  </si>
  <si>
    <t>Saldo Bancario</t>
  </si>
  <si>
    <t>Subtotal</t>
  </si>
  <si>
    <t>Observaciones</t>
  </si>
  <si>
    <t>Cuenta</t>
  </si>
  <si>
    <t>Saldo</t>
  </si>
  <si>
    <t>Subsidio Incapacidades C.C.S.S.</t>
  </si>
  <si>
    <t>Cuota Patronal Incapacidades C.C.S.S.</t>
  </si>
  <si>
    <t>Salario Escolar Incapacidades C.C.S.S</t>
  </si>
  <si>
    <t>Subsidio Accidentes de Tránsito</t>
  </si>
  <si>
    <t>Cuota Patronal Accidentes de Tránsito</t>
  </si>
  <si>
    <t>Salario Escolar Accidentes de Tránsito</t>
  </si>
  <si>
    <t>Total Incapacidades C.C.S.S</t>
  </si>
  <si>
    <t>Corresponde al 40% de los subsidios de incapacidades de accidentes de tránsito que están pendientes de acreditar por parte del I. N. S. </t>
  </si>
  <si>
    <t xml:space="preserve">Corresponde al 8,19% del 40%, de los subsidios de incapacidades de accidentes de tránsito que están pendientes de acreditar por parte del I.N.S. </t>
  </si>
  <si>
    <t>Corresponde a subsidios por concepto de Pólizas de Riesgos de trabajo del Poder Judicial.</t>
  </si>
  <si>
    <t>Corresponde al salario escolar de las Pólizas de Riesgos de trabajo del Poder Judicial.</t>
  </si>
  <si>
    <t>Subsidio Incapacidades I. N. S.</t>
  </si>
  <si>
    <t>Total Incapacidades I. N. S</t>
  </si>
  <si>
    <t>Salario Escolar Incapacidades INS</t>
  </si>
  <si>
    <t>Subsidio Pólizas Riesgos de Trabajo</t>
  </si>
  <si>
    <t>Salario Escolar Pólizas Riesgos de Trabajo</t>
  </si>
  <si>
    <t>Incapacidades Caja Costarricense de Seguro Social</t>
  </si>
  <si>
    <t>Cuentas por cobrar de cuota patronal (9.25%) por concepto de enfermedad y fase terminal</t>
  </si>
  <si>
    <t>Registro de nuevas cuentas por cobrar correspondientes a Riesgos de Trabajo.</t>
  </si>
  <si>
    <t>Cuenta por pagar en virtud de boletas no registradas</t>
  </si>
  <si>
    <t>Cancelación de salario escolar de incapacidades por enfermedad, maternidad y fase terminal</t>
  </si>
  <si>
    <t>Créditos</t>
  </si>
  <si>
    <t>Débitos</t>
  </si>
  <si>
    <t>1-1-3-06</t>
  </si>
  <si>
    <t>OTRAS CUENTAS POR COBRAR</t>
  </si>
  <si>
    <t>1-1-3-06-008</t>
  </si>
  <si>
    <t>2-1-3-24</t>
  </si>
  <si>
    <t>GARANTÍAS AMBIENTALES</t>
  </si>
  <si>
    <t>2-1-3-24-001</t>
  </si>
  <si>
    <t>Garantías Ambientales</t>
  </si>
  <si>
    <t>Variación Otras Cuentas por Cobrar</t>
  </si>
  <si>
    <t>2-1-3-15</t>
  </si>
  <si>
    <t>ALQUILERES</t>
  </si>
  <si>
    <t>Devoluciones principalmente por concepto de garantías de participación y cumplimiento.</t>
  </si>
  <si>
    <t>Ingreso por fotocopiado acumulado</t>
  </si>
  <si>
    <t>Ingresos alquiler soda acumulado</t>
  </si>
  <si>
    <t>Cobro Administrativo</t>
  </si>
  <si>
    <t>Aumento</t>
  </si>
  <si>
    <t>Registro de nuevas cuentas por cobrar correspondientes a Salario Escolar por riesgos de trabajo</t>
  </si>
  <si>
    <t>Saldo según Bancos</t>
  </si>
  <si>
    <t>1-1-1-01-001</t>
  </si>
  <si>
    <t>CAJA Y BANCOS CTA.  20192-8</t>
  </si>
  <si>
    <t>1-1-1-01-002</t>
  </si>
  <si>
    <t>1-1-1-01-003</t>
  </si>
  <si>
    <t>1-1-1-01-005</t>
  </si>
  <si>
    <t>1-1-1-01-006</t>
  </si>
  <si>
    <t>CTA CTE 268139-0 BCR</t>
  </si>
  <si>
    <t>2-1-3-09-004</t>
  </si>
  <si>
    <t>Registro de depósitos de otros ingresos diversos, intereses de cuentas corrientes, garantías de participación y cumplimiento, cobros administrativos, entre otros.</t>
  </si>
  <si>
    <t>Registro de nuevas cuentas por cobrar correspondientes a accidentes de tránsito.</t>
  </si>
  <si>
    <t>Depósitos a Ctas. No identificados</t>
  </si>
  <si>
    <t>Subtotal créditos</t>
  </si>
  <si>
    <t xml:space="preserve">CAJA Y BANCOS CUENTA 20192-8  </t>
  </si>
  <si>
    <t>PARCIAL</t>
  </si>
  <si>
    <t>SUBOTOTAL</t>
  </si>
  <si>
    <t>TOTAL</t>
  </si>
  <si>
    <t>Total Cobro Administrativo</t>
  </si>
  <si>
    <t>Sumas pendientes de cobro a los servidores del Poder Judicial o terceros, a quienes se imputa la responsabilidad de asumir deudas por daños ocasionados a vehículos de la Institución, por sumas giradas de más, o cualquier otro concepto que genere una obligación.</t>
  </si>
  <si>
    <t>CUOTA PATRONAL INCAPACIDADES C.C.S.S.</t>
  </si>
  <si>
    <t>SALARIO ESCOLAR INCAPACIDADES C.C.S.S.</t>
  </si>
  <si>
    <t>CUOTA PATRONAL ACCIDENTES DE TRANSITO</t>
  </si>
  <si>
    <t>SALARIO ESCOLAR ACCIDENTES DE TRÁNSITO</t>
  </si>
  <si>
    <t>SALARIO ESCOLAR INCAPACIDADES I.N.S.</t>
  </si>
  <si>
    <t>SUBSIDIO PÓLIZAS RIESGOS DE TRABAJO</t>
  </si>
  <si>
    <t>SALARIO ESCOLAR PÓLIZAS RIESGO TRABAJO</t>
  </si>
  <si>
    <t>GARANTIA DE PARTICIPACION Y CUMPLIMIENTO</t>
  </si>
  <si>
    <t>CUOTA PATRONAL ACCIDENTES DE TRÁNSITO</t>
  </si>
  <si>
    <t>SUBSIDIO PÓLIZAS RIESGO DE TRABAJO</t>
  </si>
  <si>
    <t>SALARIO ESCOLAR PÓLIZA RIESGO DE TRABAJO</t>
  </si>
  <si>
    <t>DEVOLUC. CTA. 246008-4 "INGRESOS VARIOS"</t>
  </si>
  <si>
    <t>RECURSOS PLAZO 10 AÑOS PARA DEVOLVER</t>
  </si>
  <si>
    <t>CTA PGAR SUMAS GIRADAS DE MAS P/ CCSS</t>
  </si>
  <si>
    <t>CTA PGAR SUMAS GIRADAS DE MAS P/ INS</t>
  </si>
  <si>
    <t>INTERESES OTRAS CUENTAS CORRIENTES</t>
  </si>
  <si>
    <t>INTERESES SOBRE SALDOS CUENTA 20192-8</t>
  </si>
  <si>
    <t>OTRAS CUENTAS POR PAGAR (ING. DIVERSOS)</t>
  </si>
  <si>
    <t>INGRESO POR ALQUILER DE FOTOCOPIADO</t>
  </si>
  <si>
    <t>CUENTA No.1019271-2 BANCO POPULAR</t>
  </si>
  <si>
    <t>DEPÓSITOS DE GARANTÍAS AMBIENTALES</t>
  </si>
  <si>
    <t>1-1-3-09-005</t>
  </si>
  <si>
    <t>RESPONSABILIDAD CIVIL</t>
  </si>
  <si>
    <t>2-1-3-07-005</t>
  </si>
  <si>
    <t>DEPOSITOS A CTAS. NO IDENTIFICADOS</t>
  </si>
  <si>
    <t>Generado por el usuario: MARIO ALFARO</t>
  </si>
  <si>
    <t>Subsidio Incapacidades Responsabilidad Civil</t>
  </si>
  <si>
    <t>Corresponde a subsidios por concepto de Pólizas de Responsabilidad Civil del Poder Judicial.</t>
  </si>
  <si>
    <t/>
  </si>
  <si>
    <t>======================</t>
  </si>
  <si>
    <t>Cuentas por Cobrar (Aumento)</t>
  </si>
  <si>
    <t>Cuentas por pagar recursos propios</t>
  </si>
  <si>
    <t>Cuentas por pagar a terceros</t>
  </si>
  <si>
    <t>Total cuentas por pagar</t>
  </si>
  <si>
    <t>Emitido en Colones</t>
  </si>
  <si>
    <t>Generado por el usuario: ADRIANA CORDOBA S.</t>
  </si>
  <si>
    <t>Cuentas por pagar   (Disminución)</t>
  </si>
  <si>
    <t>Analítico de Cuentas</t>
  </si>
  <si>
    <t>1-1-3-01</t>
  </si>
  <si>
    <t>CUENTA POR COBRAR FUNCIONARIOS</t>
  </si>
  <si>
    <t>1-1-3-03</t>
  </si>
  <si>
    <t>Proveedores</t>
  </si>
  <si>
    <t>1-1-3-07</t>
  </si>
  <si>
    <t>GASTOS DIFERIDOS</t>
  </si>
  <si>
    <t>1-2</t>
  </si>
  <si>
    <t>ACTIVO A LARGO PLAZO</t>
  </si>
  <si>
    <t>1-2-1</t>
  </si>
  <si>
    <t>INVERSIONES A LARGO PLAZO</t>
  </si>
  <si>
    <t>2-1-1</t>
  </si>
  <si>
    <t>2-1-1-01</t>
  </si>
  <si>
    <t>DEVOLUCIONES A INSTITUCIONES Y OTROS</t>
  </si>
  <si>
    <t>2-1-1-02</t>
  </si>
  <si>
    <t>2-1-1-04</t>
  </si>
  <si>
    <t>SUMAS SIN GESTION DE COBRO</t>
  </si>
  <si>
    <t>2-1-1-05</t>
  </si>
  <si>
    <t>2-1-1-09</t>
  </si>
  <si>
    <t>OTRAS CUENTAS POR PAGAR</t>
  </si>
  <si>
    <t>2-1-2</t>
  </si>
  <si>
    <t>CUENTA POR PAGAR REPRESUPUESTACION</t>
  </si>
  <si>
    <t>2-1-2-01</t>
  </si>
  <si>
    <t>2-1-2-03</t>
  </si>
  <si>
    <t>DONACIONES</t>
  </si>
  <si>
    <t>2-1-2-04</t>
  </si>
  <si>
    <t>2-1-2-05</t>
  </si>
  <si>
    <t>2-1-2-06</t>
  </si>
  <si>
    <t>OTRAS CUENTAS POR PAGAR PRESUPUESTO</t>
  </si>
  <si>
    <t>2-1-2-07</t>
  </si>
  <si>
    <t>2-1-2-08</t>
  </si>
  <si>
    <t>TRASLADO PARA REPRESUPUESTACION</t>
  </si>
  <si>
    <t>2-1-2-09</t>
  </si>
  <si>
    <t>2-1-3-16</t>
  </si>
  <si>
    <t>RECICLAJE DE DESECHOS</t>
  </si>
  <si>
    <t>2-1-3-17</t>
  </si>
  <si>
    <t>3</t>
  </si>
  <si>
    <t>ERARIO</t>
  </si>
  <si>
    <t>3-1</t>
  </si>
  <si>
    <t>3-1-1</t>
  </si>
  <si>
    <t>EXCEDENTE INGRESOS / EGRESOS ACUM.</t>
  </si>
  <si>
    <t>3-1-1-01</t>
  </si>
  <si>
    <t>3-1-1-02</t>
  </si>
  <si>
    <t>EXCEDENTES INGRESOS / EGRESOS  PERIODO</t>
  </si>
  <si>
    <t>3-1-1-03</t>
  </si>
  <si>
    <t>EXCEDENTES INGRESOS / EGRESOS</t>
  </si>
  <si>
    <t>3-1-2</t>
  </si>
  <si>
    <t>EXCEDENTE INGRESOS / EGRESOS PERIODO</t>
  </si>
  <si>
    <t>3-1-2-01</t>
  </si>
  <si>
    <t>3-1-3</t>
  </si>
  <si>
    <t>EXCEDENTE INGRESOS / EGRESOS</t>
  </si>
  <si>
    <t>3-1-3-01</t>
  </si>
  <si>
    <t>4-1-1</t>
  </si>
  <si>
    <t>INGRESOS FINANCIEROS</t>
  </si>
  <si>
    <t>4-1-1-01</t>
  </si>
  <si>
    <t>5</t>
  </si>
  <si>
    <t>GASTOS</t>
  </si>
  <si>
    <t>5-1</t>
  </si>
  <si>
    <t>5-1-1</t>
  </si>
  <si>
    <t>GASTOS FINANCIEROS</t>
  </si>
  <si>
    <t>5-1-1-01</t>
  </si>
  <si>
    <t>COMISIONES BANCARIAS</t>
  </si>
  <si>
    <t>5-1-1-02</t>
  </si>
  <si>
    <t>GASTO  AMORTIZACION DE PRIMAS</t>
  </si>
  <si>
    <t>TOTALES</t>
  </si>
  <si>
    <t>TOTALES GENERALES</t>
  </si>
  <si>
    <t>TOTALES GLOBALES</t>
  </si>
  <si>
    <t>Pagos de cuota patronal correspondientes a enfermedad, maternidad y fase terminal.</t>
  </si>
  <si>
    <t>Otros Ingresos</t>
  </si>
  <si>
    <t>20192-8</t>
  </si>
  <si>
    <t>Rubro</t>
  </si>
  <si>
    <t>Documento</t>
  </si>
  <si>
    <t>Fecha</t>
  </si>
  <si>
    <t>Total de créditos</t>
  </si>
  <si>
    <t>Total de débitos</t>
  </si>
  <si>
    <t>Cancelación de subsidio de incapacidades por riesgos de trabajo</t>
  </si>
  <si>
    <t>2-1-3-15-001</t>
  </si>
  <si>
    <t>2-1-3-20-010</t>
  </si>
  <si>
    <t>INGRESOS ALQUILER SODA ACUMULADOS</t>
  </si>
  <si>
    <t>INGRESO POR FOTOCOPIADO ACUMULADO</t>
  </si>
  <si>
    <t>49-3</t>
  </si>
  <si>
    <t>Ajustes correspondientes a subsidio de incapacidades</t>
  </si>
  <si>
    <t>Disminución</t>
  </si>
  <si>
    <t>Correspondientes a documentos del periodo 2016 y 2017</t>
  </si>
  <si>
    <t>Correspondientes a documentos del periodo 2016</t>
  </si>
  <si>
    <t xml:space="preserve"> Nota 1.3.</t>
  </si>
  <si>
    <t>Nota 1.4.</t>
  </si>
  <si>
    <t>Nota 1.1</t>
  </si>
  <si>
    <t>Nota 1.2</t>
  </si>
  <si>
    <t xml:space="preserve">Volver al Balance  de Situación </t>
  </si>
  <si>
    <t>Nota 1.2.1</t>
  </si>
  <si>
    <t>Nota 1.2.4</t>
  </si>
  <si>
    <t>Nota 1.2.3</t>
  </si>
  <si>
    <t>Nota 1.2.2</t>
  </si>
  <si>
    <t xml:space="preserve"> Nota 1.3.1</t>
  </si>
  <si>
    <t xml:space="preserve"> Nota 1.3.2</t>
  </si>
  <si>
    <t>Volver Cuentas por pagar</t>
  </si>
  <si>
    <t>Nota 1.3.1.1</t>
  </si>
  <si>
    <t>Nota 1.3.1.2</t>
  </si>
  <si>
    <t>Nota 1.3.1.3</t>
  </si>
  <si>
    <t>Nota 1.3.1.4</t>
  </si>
  <si>
    <t>Nota 1.3.1.5</t>
  </si>
  <si>
    <t>Nota 1.3.1.6</t>
  </si>
  <si>
    <t>Nota 1.3.1.7</t>
  </si>
  <si>
    <t>Nota 1.3.1.8</t>
  </si>
  <si>
    <t>Nota 1.3.1.9</t>
  </si>
  <si>
    <t>Nota 1.3.1.10</t>
  </si>
  <si>
    <t>Nota 1.3.1.11</t>
  </si>
  <si>
    <t>Nota 1.3.1.12</t>
  </si>
  <si>
    <t>Nota 1.3.1.13</t>
  </si>
  <si>
    <t>Nota 1.3.2.1</t>
  </si>
  <si>
    <t>Nota 1.3.2.2</t>
  </si>
  <si>
    <t>Nota 1.3.2.3</t>
  </si>
  <si>
    <t>Nota 1.3.2.4</t>
  </si>
  <si>
    <t>Nota 1.3.2.5</t>
  </si>
  <si>
    <t>Nota 1.3.2.6</t>
  </si>
  <si>
    <t>Nota 1.3.2.7</t>
  </si>
  <si>
    <t>Nota 1.3.2.8</t>
  </si>
  <si>
    <t>Nota 1.3.2.9</t>
  </si>
  <si>
    <t>Nota 1.3.2.10</t>
  </si>
  <si>
    <t>Nota 1.3.2.11</t>
  </si>
  <si>
    <t>Nota 1.3.2.12</t>
  </si>
  <si>
    <t>Nota 1.3.2.13</t>
  </si>
  <si>
    <t>Nota 1.3.2.14</t>
  </si>
  <si>
    <t>Nota 1.1.1</t>
  </si>
  <si>
    <t>Nota 1.1.2</t>
  </si>
  <si>
    <t>Control de registros bancarios cuenta 20192-8</t>
  </si>
  <si>
    <t>Caja y Bancos</t>
  </si>
  <si>
    <t>Cuentas por Cobrar por Incapacidades de la Caja Costarricense del Seguro Social</t>
  </si>
  <si>
    <t>Otras Cuentas por Cobrar</t>
  </si>
  <si>
    <t xml:space="preserve">Descripción </t>
  </si>
  <si>
    <t>Garantía Ambiental</t>
  </si>
  <si>
    <t>Cuentas por Cobrar por Incapacidades del Instituto Nacional de Seguros</t>
  </si>
  <si>
    <t>Alquiler de espacio en instalaciones del Poder Judicial para el servicio de soda</t>
  </si>
  <si>
    <t>Cuentas por Pagar Recursos Propios</t>
  </si>
  <si>
    <t>Caja Chica 179-1</t>
  </si>
  <si>
    <t>Otras cuentas corrientes</t>
  </si>
  <si>
    <t>Cuenta 20192-8</t>
  </si>
  <si>
    <t>Saldo del mes anterior</t>
  </si>
  <si>
    <t xml:space="preserve">Movimiento neto </t>
  </si>
  <si>
    <t>Saldo final</t>
  </si>
  <si>
    <t>Sobrantes de Caja Chica 179-1</t>
  </si>
  <si>
    <t>Incumplimiento de Garantía</t>
  </si>
  <si>
    <t>Ejecución de garantía de cumplimiento</t>
  </si>
  <si>
    <t>Incapacidades del Instituto Nacional de Seguros</t>
  </si>
  <si>
    <t>Incapacidades de la Caja Costarricense de Seguro Social</t>
  </si>
  <si>
    <t>Ingreso por Fotocopiado</t>
  </si>
  <si>
    <t>Cuota por reposición del carné de identificación</t>
  </si>
  <si>
    <t>Salarios Cta. Fondo Rotatorio</t>
  </si>
  <si>
    <t>Otros</t>
  </si>
  <si>
    <t>Cuantía</t>
  </si>
  <si>
    <t>Cuentas por Pagar a Terceros</t>
  </si>
  <si>
    <t>Garantías para uso del Auditorio</t>
  </si>
  <si>
    <t>Alquiler del auditorio</t>
  </si>
  <si>
    <t>Depósitos de garantía</t>
  </si>
  <si>
    <t>Cheque 155175-9 de caja chica</t>
  </si>
  <si>
    <t>Funcionarios</t>
  </si>
  <si>
    <t>Depósitos no identificados</t>
  </si>
  <si>
    <t>Documentos sin identificar</t>
  </si>
  <si>
    <t>Recursos con más de 10 años</t>
  </si>
  <si>
    <t>Sumas giradas de más por la Caja Costarricense de Seguro Social</t>
  </si>
  <si>
    <t>Sumas giradas de más por el I.N.S.</t>
  </si>
  <si>
    <t>Sumas giradas de más por el Instituto nacional de Seguros</t>
  </si>
  <si>
    <t xml:space="preserve">Diferencias por cargas obrero patronales </t>
  </si>
  <si>
    <t>Venta inmueble en Limón matrícula 48327</t>
  </si>
  <si>
    <t>Devolución BN Flota</t>
  </si>
  <si>
    <t>Expropiación de terrenos, expediente 11-001475-1028-CA-4</t>
  </si>
  <si>
    <t>Expropiación, expediente 06-000108-0163-CA-9</t>
  </si>
  <si>
    <t>Expropiación, expediente 11-001476-1028-CA-4</t>
  </si>
  <si>
    <t>Otros conceptos varios</t>
  </si>
  <si>
    <t>Nota 1.4.1.1</t>
  </si>
  <si>
    <t>Nota 1.4.1.2</t>
  </si>
  <si>
    <t>Ajustes</t>
  </si>
  <si>
    <t>Movimientos de marzo (efecto neto)</t>
  </si>
  <si>
    <t>Cuentas por cobrar por cuota patronal (9.25%) por accidentes de tránsito</t>
  </si>
  <si>
    <t>Cuentas por cobrar por salario escolar (8.19%) por accidentes de tránsito</t>
  </si>
  <si>
    <t>Movimiento del mes</t>
  </si>
  <si>
    <t>Saldo acumulado</t>
  </si>
  <si>
    <t>Registro de cuota patronal de incapacidades por enfermedad, maternidad y fase terminal</t>
  </si>
  <si>
    <t>Alquiler de espacio en instalaciones del Poder Judicial para el servicio de fotocopiado</t>
  </si>
  <si>
    <t>Servicio de alimentación</t>
  </si>
  <si>
    <t>Servicio de fotocopiado de documentos</t>
  </si>
  <si>
    <t>Nota 1.1.3</t>
  </si>
  <si>
    <t>Nota 1.1.4</t>
  </si>
  <si>
    <t>Nota 1.1.5</t>
  </si>
  <si>
    <t>Nota 1.1.6</t>
  </si>
  <si>
    <t>CAJA Y BANCOS CUENTA 246008-4</t>
  </si>
  <si>
    <t>CAJA Y BANCOS CUENTA 2072-3</t>
  </si>
  <si>
    <t>CAJA Y BANCOS CUENTA 1019271-2</t>
  </si>
  <si>
    <t>CAJA Y BANCOS CUENTA 268139-0</t>
  </si>
  <si>
    <t>Incapacidades del INS por riesgos de trabajo</t>
  </si>
  <si>
    <t>Incapacidades de la CCSS por enfermedad</t>
  </si>
  <si>
    <t>Devoluciones ingresos varios</t>
  </si>
  <si>
    <t>Traslado de recursos a la cuenta 20192-8</t>
  </si>
  <si>
    <t>CAJA Y BANCOS CUENTA 229-43-9</t>
  </si>
  <si>
    <t>Nota 1.3</t>
  </si>
  <si>
    <t>Nota 1.3.1</t>
  </si>
  <si>
    <t>Nota 1.3.2</t>
  </si>
  <si>
    <t>Nota 1.4</t>
  </si>
  <si>
    <t>Notas aclaratorias</t>
  </si>
  <si>
    <r>
      <t xml:space="preserve">Saldo efectivo de los abonos efectuados a las deudas del cobro administrativo. Nota </t>
    </r>
    <r>
      <rPr>
        <b/>
        <i/>
        <sz val="9"/>
        <rFont val="Tahoma"/>
        <family val="2"/>
      </rPr>
      <t>1.3.1.10</t>
    </r>
    <r>
      <rPr>
        <sz val="9"/>
        <rFont val="Tahoma"/>
        <family val="2"/>
      </rPr>
      <t>.</t>
    </r>
  </si>
  <si>
    <t>Saldo al 30 de abril de 2017</t>
  </si>
  <si>
    <t>Saldo contable</t>
  </si>
  <si>
    <t>Incapacidades de la CCSS al 30 de abril de 2017</t>
  </si>
  <si>
    <t>Incapacidades del INS al 30 de abril de 2017</t>
  </si>
  <si>
    <t>Total al 30 de abril de 2017</t>
  </si>
  <si>
    <t>Saldo a abril de 2017</t>
  </si>
  <si>
    <t>Cuenta 246008-4 al 30 de abril de 2017</t>
  </si>
  <si>
    <t>CUENTA CTA 2072-3 BNCR</t>
  </si>
  <si>
    <t>INGRESO POR ALQUILER DE FOTOCOPI</t>
  </si>
  <si>
    <t>INGRESO POR FOTOCOPIADO ACUMULAD</t>
  </si>
  <si>
    <t>OTRAS CUENTAS POR PAGAR (ING. DIVE</t>
  </si>
  <si>
    <t>INTERESES SOBRE SALDOS CUENTA 20</t>
  </si>
  <si>
    <t>INTERESES OTRAS CUENTAS CORRIENT</t>
  </si>
  <si>
    <t>INGRESOS ALQUILER SODA ACUMULADO</t>
  </si>
  <si>
    <t>OTRAS CUENTAS POR PAGAR A TERCER</t>
  </si>
  <si>
    <t>CTA PGAR SUMAS GIRADAS DE MAS P/</t>
  </si>
  <si>
    <t>RECURSOS PLAZO 10 AÑOS PARA DEVO</t>
  </si>
  <si>
    <t>DEVOLUC. CTA. 246008-4 "INGRESOS</t>
  </si>
  <si>
    <t>DEPOSITOS A CTAS. NO IDENTIFICAD</t>
  </si>
  <si>
    <t>SALARIO ESCOLAR PÓLIZA RIESGO DE</t>
  </si>
  <si>
    <t>SUBSIDIO PÓLIZAS RIESGO DE TRABA</t>
  </si>
  <si>
    <t>SALARIO ESCOLAR INCAPACIDADES I.</t>
  </si>
  <si>
    <t>SALARIO ESCOLAR ACCIDENTES DE TR</t>
  </si>
  <si>
    <t>CUOTA PATRONAL ACCIDENTES DE TRÁ</t>
  </si>
  <si>
    <t>SALARIO ESCOLAR INCAPACIDADES C.</t>
  </si>
  <si>
    <t>CUOTA PATRONAL INCAPACIDADES C.C</t>
  </si>
  <si>
    <t>GARANTIA DE PARTICIPACION Y CUMP</t>
  </si>
  <si>
    <t>SALARIO ESCOLAR PÓLIZAS RIESGO T</t>
  </si>
  <si>
    <t>SUBSIDIO PÓLIZAS RIESGOS DE TRAB</t>
  </si>
  <si>
    <t>CUOTA PATRONAL ACCIDENTES DE TRA</t>
  </si>
  <si>
    <t>DEPÓSITOS DE GARANTÍAS AMBIENTAL</t>
  </si>
  <si>
    <t>CUENTA No.1019271-2 BANCO POPULA</t>
  </si>
  <si>
    <t>Ajustes de reversión de depósitos</t>
  </si>
  <si>
    <t>Corresponde a traslados entre cuentas de la contaduria judicial.
Según oficios 296, 317 y 322-PI-2016.</t>
  </si>
  <si>
    <t>Cuentas por cobrar de salario escolar (8.19%) por concepto de enfermedad y fase terminal</t>
  </si>
  <si>
    <t>Ajustes de subsidio de incapacidades por enfermedad, maternidad y fase terminal</t>
  </si>
  <si>
    <t>46602595</t>
  </si>
  <si>
    <t>PERIODO</t>
  </si>
  <si>
    <t xml:space="preserve">MAYO 2016 </t>
  </si>
  <si>
    <t>JUNIO 2016</t>
  </si>
  <si>
    <t>JULIO 2016</t>
  </si>
  <si>
    <t>AGOSTO 2016</t>
  </si>
  <si>
    <t>SETIEMBRE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</si>
  <si>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</si>
  <si>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</si>
  <si>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</si>
  <si>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</si>
  <si>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</si>
  <si>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</si>
  <si>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</si>
  <si>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VARIACIÓN</t>
  </si>
  <si>
    <t>Las variaciones que se presentan en caja y bancos, cuentas por cobrar y cuentas por pagar, se originan principalmente producto del traslado de recursos al Fondo General de Gobierno por la cuantía de ¢13,760,195,357.20, según Resolución Administrativa Nº 001-2016, del 12 de octubre de 2016 emitida por Dirección Ejecutiva-Macroproceso Financiero Contable, lo cual fue registrado contablemente mediante asiento Oct2016-003.</t>
  </si>
  <si>
    <t>Así como los movimientos registrados de cada mes en las cuentas de caja y bancos, cuentas por cobrar e ingresos, según detalle:</t>
  </si>
  <si>
    <t>Al 31 de mayo de 2017</t>
  </si>
  <si>
    <t>Generado el: 09/06/2017, a las 07:46 AM</t>
  </si>
  <si>
    <t>Del 01/05/2017 al 31/05/2017</t>
  </si>
  <si>
    <t>Generado el: 09/06/2017, a las 07:50 AM</t>
  </si>
  <si>
    <t>MAY2017-002+CODIGOGEN</t>
  </si>
  <si>
    <t>CAJA Y BANCOS CTA 20192-8</t>
  </si>
  <si>
    <t>MAY2017-003+CODIGOGEN</t>
  </si>
  <si>
    <t>MAY2017-005+CODIGOGEN</t>
  </si>
  <si>
    <t>CAJAS Y BANCOS CTA 20192-8</t>
  </si>
  <si>
    <t>MAY2017-007+CODIGOGEN</t>
  </si>
  <si>
    <t>CAJA Y BANCO CTA 20192-8</t>
  </si>
  <si>
    <t>MAY2017-020+CODIGOGEN</t>
  </si>
  <si>
    <t>MAY2017-008+CODIGOGEN</t>
  </si>
  <si>
    <t>MAY2017-010+CODIGOGEN</t>
  </si>
  <si>
    <t>MAY2017-015+CODIGOGEN</t>
  </si>
  <si>
    <t>MAY2017-021+CODIGOGEN</t>
  </si>
  <si>
    <t>Ajuste</t>
  </si>
  <si>
    <t>MAY2017-006+CODIGOGEN</t>
  </si>
  <si>
    <t>CUENTA   246008-4 BCR</t>
  </si>
  <si>
    <t>CUENTA 246008-4 BCR</t>
  </si>
  <si>
    <t>VEHÍCULO</t>
  </si>
  <si>
    <t>MAY2017-001+CODIGOGEN</t>
  </si>
  <si>
    <t>SUMAS PAGADAS DE MÁS</t>
  </si>
  <si>
    <t>SUBSIDIO INCAPACIDADES CCSS</t>
  </si>
  <si>
    <t>MAY2017-009+CODIGOGEN</t>
  </si>
  <si>
    <t>CUOTA PATRONAL INCAPACIDADES CCSS</t>
  </si>
  <si>
    <t>MAY2017-011+CODIGOGEN</t>
  </si>
  <si>
    <t>SUBSIDIO INCAPACIDADES</t>
  </si>
  <si>
    <t>MAY2017-019+CODIGOGEN</t>
  </si>
  <si>
    <t>MAY2017-012+CODIGOGEN</t>
  </si>
  <si>
    <t>SUBSIDIO POLIZAS RIESGOS DE TRABAJO</t>
  </si>
  <si>
    <t>MAY2017-014+CODIGOGEN</t>
  </si>
  <si>
    <t>MAY2017-017+CODIGOGEN</t>
  </si>
  <si>
    <t>SUBSIDIO PÓLIZA RIESGOS DE TRABAJO</t>
  </si>
  <si>
    <t>SALARIO ESCOLAR POLIZA RIESGO DE TRABAJO</t>
  </si>
  <si>
    <t>SALARIO ESCOLAR PÓLIZA RIESGO DETRABAJO</t>
  </si>
  <si>
    <t>MAY2017-013+CODIGOGEN</t>
  </si>
  <si>
    <t>RESPONSIBILIDAD CIVIL</t>
  </si>
  <si>
    <t>MAY2017-016+CODIGOGEN</t>
  </si>
  <si>
    <t>GARANTÍAS DE PART.Y CUMPL.</t>
  </si>
  <si>
    <t>GARANTÍAS DE PART. O CUMPL.</t>
  </si>
  <si>
    <t>MAY2017-004+CODIGOGEN</t>
  </si>
  <si>
    <t>VEHÍCULOS</t>
  </si>
  <si>
    <t>DEVOLUC.CTA 26008-4 "INGRESOS VARIOS"</t>
  </si>
  <si>
    <t>CTA POR PAGAR SUMAS GIRADAS DE MÁS CCSS</t>
  </si>
  <si>
    <t>INCAPACIDADES CCSS</t>
  </si>
  <si>
    <t>MAY2017-018+CODIGOGEN</t>
  </si>
  <si>
    <t>Incapacidades CCSS</t>
  </si>
  <si>
    <t>CTA POR PAGAR SUMAS GIRADAS DE MAS INS</t>
  </si>
  <si>
    <t>CTA POR PAGAR  SUMAS GIRADAS DE MAS INS</t>
  </si>
  <si>
    <t>CTA POR PAGAR SUMAS GIRADAS DE MÁS INS</t>
  </si>
  <si>
    <t>OTRAS CTAS POR PAGAR A TERCEROS</t>
  </si>
  <si>
    <t>INTERESES CUENTA CAJA CHICA</t>
  </si>
  <si>
    <t>SOBRANTES DE CAJA CHICA</t>
  </si>
  <si>
    <t>INCUMPLIMIENTO DE GARANTÍA</t>
  </si>
  <si>
    <t>INCAPACIDADES INS</t>
  </si>
  <si>
    <t>PÉRDIDA DE DOCUMENTOS</t>
  </si>
  <si>
    <t>ALQUILER DE SODA</t>
  </si>
  <si>
    <t>INGRESO POR FOTOCOPIADO</t>
  </si>
  <si>
    <t>Al 31 de mayo de 2016</t>
  </si>
  <si>
    <t>10/06/2016 10:10 AM</t>
  </si>
  <si>
    <t>1-1-1-01-004</t>
  </si>
  <si>
    <t>Emitido en Colón</t>
  </si>
  <si>
    <t>Al 31 de mayo de 2017 y 31 de mayo de 2016</t>
  </si>
  <si>
    <t>Mas:  Efectivo al 31 de mayo de 2016</t>
  </si>
  <si>
    <t xml:space="preserve">2. Mediante correo electrónico de fecha 08 de junio de 2017 el Proceso de Inversiones indicó: "por nuestra parte solo faltan por registrar a nivel bancario de la cta. 229-49-3, un monto ¢795.327.69, los cuales corresponderían a recursos no identificados el cual por el momento no se han podido trasladar ni registrar en el sistema de la  cta. 20192-8, ya que todavía se encuentran en estudio [...]"
</t>
  </si>
  <si>
    <t>Saldo al 31 de mayo de 2017</t>
  </si>
  <si>
    <t>Corresponde a traslados entre cuentas de la contaduria judicial.
Según oficios 345, 351, 377, 387, 394, 399 y 419-PI-2017.</t>
  </si>
  <si>
    <t>Incapacidades de la CCSS al 31 de mayo de 2017</t>
  </si>
  <si>
    <t>Incapacidades del INS al 31 de mayo de 2017</t>
  </si>
  <si>
    <t>Pagos de subsidios correspondientes a Riesgos de Trabajo.</t>
  </si>
  <si>
    <t>Pagos de subsidios correspondientes a Salario Escolar por Riesgos de Trabajo.</t>
  </si>
  <si>
    <t>Registro de nuevas cuentas por cobrar correspondientes a Responsabilidad Civil</t>
  </si>
  <si>
    <t>Pagos de subsidios correspondientes a Responsabilidad Civil</t>
  </si>
  <si>
    <t>Total al 31 de mayo de 2017</t>
  </si>
  <si>
    <t>Pagos de subsidio de incapacidades por riesgos de trabajo</t>
  </si>
  <si>
    <t>Cancelación de subsidio de incapacidades por responsabilidad civil</t>
  </si>
  <si>
    <t>Subsidio de incapacidades por enfermedad, maternidad y fase terminal</t>
  </si>
  <si>
    <t>Subsidio de cuota patronal por incapacidades por enfermedad, maternidad y fase terminal</t>
  </si>
  <si>
    <t>46602352</t>
  </si>
  <si>
    <t>91721317</t>
  </si>
  <si>
    <t>91721477</t>
  </si>
  <si>
    <t>2455508</t>
  </si>
  <si>
    <t>91721497</t>
  </si>
  <si>
    <t>91721538</t>
  </si>
  <si>
    <t>46602595-1</t>
  </si>
  <si>
    <t>91721595</t>
  </si>
  <si>
    <t>91721596</t>
  </si>
  <si>
    <t>91721605</t>
  </si>
  <si>
    <t>91721612</t>
  </si>
  <si>
    <t>91721613</t>
  </si>
  <si>
    <t>91721614</t>
  </si>
  <si>
    <t>91721619</t>
  </si>
  <si>
    <t>46602658</t>
  </si>
  <si>
    <t>91721646</t>
  </si>
  <si>
    <t>91721660</t>
  </si>
  <si>
    <t>91721671</t>
  </si>
  <si>
    <t>46602686</t>
  </si>
  <si>
    <t>91721690</t>
  </si>
  <si>
    <t>91721693</t>
  </si>
  <si>
    <t>19304035</t>
  </si>
  <si>
    <t>Saldo a mayo de 2017</t>
  </si>
  <si>
    <t>37102660</t>
  </si>
  <si>
    <t>Reversión</t>
  </si>
  <si>
    <t>Para el presente mes, la cuenta aumentó en ¢690,227.76 producto del registro de nuevos cobros de expedientes por concepto de cobro administrativo.</t>
  </si>
  <si>
    <t xml:space="preserve"> Créditos de mayo 2017</t>
  </si>
  <si>
    <t xml:space="preserve"> Débitos de mayo 2017</t>
  </si>
  <si>
    <t>Cuenta 246008-4 al 31 de mayo de 2017</t>
  </si>
  <si>
    <t>1. Mediante correo electrónico del 12 de junio de 2017, se remite al Subproceso de Ingresos el Control de Registros Bancarios de la cuenta 20192-8 del mes de mayo 2017, en el cual se indican las diferencias que existen entre el saldo contable y el saldo bancario, y se solicita justificación de dichas diferencias.</t>
  </si>
  <si>
    <t>171 Notas de Crédito registradas en el Banco y no en Libros.</t>
  </si>
  <si>
    <t>20 Notas de Crédito registradas en el libros y no en bancos.</t>
  </si>
  <si>
    <t>25 Notas de Débito registradas en el Banco y no en Libros.</t>
  </si>
  <si>
    <t>12 Notas de Débito registrada en Libros y no en Bancos.</t>
  </si>
  <si>
    <t>Ejecución de sentencia del Juzgado Contencioso Administrativo por expropiación, expediente  11-001477-1028-CA</t>
  </si>
</sst>
</file>

<file path=xl/styles.xml><?xml version="1.0" encoding="utf-8"?>
<styleSheet xmlns="http://schemas.openxmlformats.org/spreadsheetml/2006/main">
  <numFmts count="69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.0"/>
    <numFmt numFmtId="179" formatCode="_(* #,##0.00_);_(* \(#,##0.00\);_(* \-??_);_(@_)"/>
    <numFmt numFmtId="180" formatCode="_ \₡* #,##0.00_ ;_ \₡* \-#,##0.00_ ;_ \₡* \-??_ ;_ @_ "/>
    <numFmt numFmtId="181" formatCode="_ * #,##0.00_ ;_ * \-#,##0.00_ ;_ * \-??_ ;_ @_ "/>
    <numFmt numFmtId="182" formatCode="_([$€]* #,##0.00_);_([$€]* \(#,##0.00\);_([$€]* &quot;-&quot;??_);_(@_)"/>
    <numFmt numFmtId="183" formatCode="#."/>
    <numFmt numFmtId="184" formatCode="#.00"/>
    <numFmt numFmtId="185" formatCode="\$#.00"/>
    <numFmt numFmtId="186" formatCode="%#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.##00"/>
    <numFmt numFmtId="192" formatCode="#.##00000000000000"/>
    <numFmt numFmtId="193" formatCode="#.##000"/>
    <numFmt numFmtId="194" formatCode="0.0%"/>
    <numFmt numFmtId="195" formatCode="#,##0.0000000000000"/>
    <numFmt numFmtId="196" formatCode="#,##0.000000000"/>
    <numFmt numFmtId="197" formatCode="d\-mmm\-yy"/>
    <numFmt numFmtId="198" formatCode="#,##0.00_ ;[Red]\-#,##0.00\ "/>
    <numFmt numFmtId="199" formatCode="0.0"/>
    <numFmt numFmtId="200" formatCode="0.000%"/>
    <numFmt numFmtId="201" formatCode="[$-140A]dddd\,\ dd&quot; de &quot;mmmm&quot; de &quot;yyyy"/>
    <numFmt numFmtId="202" formatCode="#,##0.000000000000"/>
    <numFmt numFmtId="203" formatCode="#,##0.000000000000000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General_)"/>
    <numFmt numFmtId="213" formatCode="#,##0.00;[Red]#,##0.00"/>
    <numFmt numFmtId="214" formatCode="dd/mm/yy"/>
    <numFmt numFmtId="215" formatCode="[$¢-140A]\ #,##0.00;[Red]\-[$¢-140A]\ #,##0.00"/>
    <numFmt numFmtId="216" formatCode="#,###.00"/>
    <numFmt numFmtId="217" formatCode="#,##0.00_ ;\-#,##0.00\ "/>
    <numFmt numFmtId="218" formatCode="_ * #,##0.000_ ;_ * \-#,##0.000_ ;_ * &quot;-&quot;??_ ;_ @_ "/>
    <numFmt numFmtId="219" formatCode="[$-C0A]dddd\,\ dd&quot; de &quot;mmmm&quot; de &quot;yyyy"/>
    <numFmt numFmtId="220" formatCode="[$-C0A]dd\-mmm\-yy;@"/>
    <numFmt numFmtId="221" formatCode="_ * #,##0.0000_ ;_ * \-#,##0.0000_ ;_ * &quot;-&quot;??_ ;_ @_ "/>
    <numFmt numFmtId="222" formatCode="#,##0.00000000"/>
    <numFmt numFmtId="223" formatCode="[$₡-140A]#,##0.00"/>
    <numFmt numFmtId="224" formatCode="\6\4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i/>
      <u val="single"/>
      <sz val="9"/>
      <name val="Tahoma"/>
      <family val="2"/>
    </font>
    <font>
      <b/>
      <sz val="10"/>
      <name val="Arial"/>
      <family val="2"/>
    </font>
    <font>
      <b/>
      <i/>
      <sz val="9"/>
      <name val="Tahoma"/>
      <family val="2"/>
    </font>
    <font>
      <b/>
      <u val="single"/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9"/>
      <name val="Calibri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rgb="FFFFFFFF"/>
      <name val="Calibri"/>
      <family val="2"/>
    </font>
    <font>
      <b/>
      <sz val="12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rgb="FF1F497D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thin"/>
      <bottom style="double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thin">
        <color theme="0" tint="-0.24993999302387238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 style="medium"/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22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1" fontId="4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182" fontId="0" fillId="0" borderId="0" applyFont="0" applyFill="0" applyBorder="0" applyAlignment="0" applyProtection="0"/>
    <xf numFmtId="184" fontId="4" fillId="0" borderId="0">
      <alignment/>
      <protection locked="0"/>
    </xf>
    <xf numFmtId="4" fontId="4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179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4" fillId="0" borderId="0">
      <alignment/>
      <protection locked="0"/>
    </xf>
    <xf numFmtId="0" fontId="59" fillId="30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500">
    <xf numFmtId="0" fontId="0" fillId="0" borderId="0" xfId="0" applyAlignment="1">
      <alignment/>
    </xf>
    <xf numFmtId="178" fontId="6" fillId="0" borderId="0" xfId="68" applyNumberFormat="1" applyFont="1" applyFill="1" applyAlignment="1" quotePrefix="1">
      <alignment horizontal="center"/>
      <protection/>
    </xf>
    <xf numFmtId="4" fontId="3" fillId="0" borderId="0" xfId="0" applyNumberFormat="1" applyFont="1" applyFill="1" applyAlignment="1">
      <alignment/>
    </xf>
    <xf numFmtId="179" fontId="0" fillId="0" borderId="0" xfId="54" applyAlignment="1">
      <alignment/>
    </xf>
    <xf numFmtId="0" fontId="3" fillId="0" borderId="0" xfId="69" applyFont="1" applyFill="1">
      <alignment/>
      <protection/>
    </xf>
    <xf numFmtId="178" fontId="3" fillId="0" borderId="0" xfId="68" applyNumberFormat="1" applyFont="1" applyFill="1" applyAlignment="1">
      <alignment/>
      <protection/>
    </xf>
    <xf numFmtId="4" fontId="3" fillId="0" borderId="0" xfId="68" applyNumberFormat="1" applyFont="1" applyFill="1" applyAlignment="1">
      <alignment/>
      <protection/>
    </xf>
    <xf numFmtId="0" fontId="0" fillId="0" borderId="0" xfId="68" applyFill="1">
      <alignment/>
      <protection/>
    </xf>
    <xf numFmtId="0" fontId="3" fillId="0" borderId="0" xfId="68" applyFont="1" applyFill="1">
      <alignment/>
      <protection/>
    </xf>
    <xf numFmtId="179" fontId="0" fillId="0" borderId="0" xfId="54" applyFill="1" applyAlignment="1">
      <alignment/>
    </xf>
    <xf numFmtId="0" fontId="9" fillId="0" borderId="0" xfId="68" applyFont="1" applyAlignment="1">
      <alignment horizontal="center"/>
      <protection/>
    </xf>
    <xf numFmtId="0" fontId="10" fillId="0" borderId="0" xfId="68" applyFont="1">
      <alignment/>
      <protection/>
    </xf>
    <xf numFmtId="171" fontId="10" fillId="0" borderId="0" xfId="57" applyFont="1" applyAlignment="1">
      <alignment/>
    </xf>
    <xf numFmtId="0" fontId="9" fillId="0" borderId="0" xfId="68" applyFont="1" applyAlignment="1">
      <alignment horizontal="left"/>
      <protection/>
    </xf>
    <xf numFmtId="0" fontId="9" fillId="0" borderId="10" xfId="68" applyFont="1" applyBorder="1" applyAlignment="1">
      <alignment horizontal="center"/>
      <protection/>
    </xf>
    <xf numFmtId="0" fontId="9" fillId="0" borderId="10" xfId="57" applyNumberFormat="1" applyFont="1" applyFill="1" applyBorder="1" applyAlignment="1">
      <alignment horizontal="center"/>
    </xf>
    <xf numFmtId="0" fontId="9" fillId="0" borderId="10" xfId="57" applyNumberFormat="1" applyFont="1" applyBorder="1" applyAlignment="1">
      <alignment horizontal="center"/>
    </xf>
    <xf numFmtId="171" fontId="10" fillId="0" borderId="0" xfId="57" applyFont="1" applyFill="1" applyAlignment="1">
      <alignment/>
    </xf>
    <xf numFmtId="43" fontId="10" fillId="0" borderId="0" xfId="68" applyNumberFormat="1" applyFont="1">
      <alignment/>
      <protection/>
    </xf>
    <xf numFmtId="0" fontId="9" fillId="0" borderId="0" xfId="68" applyFont="1">
      <alignment/>
      <protection/>
    </xf>
    <xf numFmtId="0" fontId="9" fillId="0" borderId="0" xfId="68" applyFont="1" applyAlignment="1">
      <alignment/>
      <protection/>
    </xf>
    <xf numFmtId="171" fontId="9" fillId="0" borderId="10" xfId="57" applyFont="1" applyFill="1" applyBorder="1" applyAlignment="1">
      <alignment/>
    </xf>
    <xf numFmtId="171" fontId="9" fillId="0" borderId="10" xfId="57" applyFont="1" applyBorder="1" applyAlignment="1">
      <alignment/>
    </xf>
    <xf numFmtId="43" fontId="9" fillId="0" borderId="10" xfId="68" applyNumberFormat="1" applyFont="1" applyBorder="1">
      <alignment/>
      <protection/>
    </xf>
    <xf numFmtId="171" fontId="10" fillId="0" borderId="0" xfId="68" applyNumberFormat="1" applyFont="1">
      <alignment/>
      <protection/>
    </xf>
    <xf numFmtId="171" fontId="9" fillId="0" borderId="10" xfId="68" applyNumberFormat="1" applyFont="1" applyBorder="1">
      <alignment/>
      <protection/>
    </xf>
    <xf numFmtId="0" fontId="10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>
      <alignment/>
      <protection/>
    </xf>
    <xf numFmtId="171" fontId="9" fillId="0" borderId="11" xfId="57" applyFont="1" applyFill="1" applyBorder="1" applyAlignment="1">
      <alignment/>
    </xf>
    <xf numFmtId="43" fontId="9" fillId="0" borderId="10" xfId="68" applyNumberFormat="1" applyFont="1" applyFill="1" applyBorder="1">
      <alignment/>
      <protection/>
    </xf>
    <xf numFmtId="43" fontId="10" fillId="0" borderId="0" xfId="68" applyNumberFormat="1" applyFont="1" applyFill="1">
      <alignment/>
      <protection/>
    </xf>
    <xf numFmtId="0" fontId="11" fillId="0" borderId="0" xfId="68" applyFont="1">
      <alignment/>
      <protection/>
    </xf>
    <xf numFmtId="0" fontId="9" fillId="0" borderId="0" xfId="57" applyNumberFormat="1" applyFont="1" applyBorder="1" applyAlignment="1">
      <alignment horizontal="center"/>
    </xf>
    <xf numFmtId="0" fontId="9" fillId="0" borderId="0" xfId="57" applyNumberFormat="1" applyFont="1" applyAlignment="1">
      <alignment horizontal="center"/>
    </xf>
    <xf numFmtId="4" fontId="10" fillId="0" borderId="0" xfId="68" applyNumberFormat="1" applyFont="1" applyFill="1">
      <alignment/>
      <protection/>
    </xf>
    <xf numFmtId="171" fontId="9" fillId="0" borderId="0" xfId="68" applyNumberFormat="1" applyFont="1">
      <alignment/>
      <protection/>
    </xf>
    <xf numFmtId="171" fontId="10" fillId="0" borderId="0" xfId="68" applyNumberFormat="1" applyFont="1" applyBorder="1">
      <alignment/>
      <protection/>
    </xf>
    <xf numFmtId="171" fontId="9" fillId="0" borderId="0" xfId="68" applyNumberFormat="1" applyFont="1" applyBorder="1">
      <alignment/>
      <protection/>
    </xf>
    <xf numFmtId="0" fontId="10" fillId="32" borderId="0" xfId="68" applyFont="1" applyFill="1" applyBorder="1" applyAlignment="1">
      <alignment horizontal="right" vertical="top" wrapText="1"/>
      <protection/>
    </xf>
    <xf numFmtId="0" fontId="9" fillId="0" borderId="0" xfId="68" applyFont="1" quotePrefix="1">
      <alignment/>
      <protection/>
    </xf>
    <xf numFmtId="0" fontId="13" fillId="0" borderId="0" xfId="68" applyFont="1">
      <alignment/>
      <protection/>
    </xf>
    <xf numFmtId="0" fontId="9" fillId="0" borderId="0" xfId="57" applyNumberFormat="1" applyFont="1" applyFill="1" applyBorder="1" applyAlignment="1">
      <alignment horizontal="center"/>
    </xf>
    <xf numFmtId="171" fontId="10" fillId="0" borderId="0" xfId="68" applyNumberFormat="1" applyFont="1" applyFill="1">
      <alignment/>
      <protection/>
    </xf>
    <xf numFmtId="0" fontId="10" fillId="32" borderId="0" xfId="0" applyFont="1" applyFill="1" applyAlignment="1">
      <alignment/>
    </xf>
    <xf numFmtId="0" fontId="10" fillId="0" borderId="0" xfId="0" applyFont="1" applyAlignment="1">
      <alignment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 horizontal="justify" vertical="top" wrapText="1"/>
    </xf>
    <xf numFmtId="179" fontId="9" fillId="32" borderId="13" xfId="54" applyFont="1" applyFill="1" applyBorder="1" applyAlignment="1">
      <alignment horizontal="justify" vertical="top" wrapText="1"/>
    </xf>
    <xf numFmtId="0" fontId="10" fillId="32" borderId="14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justify" vertical="top" wrapText="1"/>
    </xf>
    <xf numFmtId="179" fontId="9" fillId="32" borderId="0" xfId="54" applyFont="1" applyFill="1" applyBorder="1" applyAlignment="1">
      <alignment horizontal="justify" vertical="top" wrapText="1"/>
    </xf>
    <xf numFmtId="0" fontId="9" fillId="32" borderId="15" xfId="0" applyFont="1" applyFill="1" applyBorder="1" applyAlignment="1">
      <alignment vertical="top" wrapText="1"/>
    </xf>
    <xf numFmtId="179" fontId="9" fillId="32" borderId="16" xfId="54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15" xfId="0" applyFont="1" applyFill="1" applyBorder="1" applyAlignment="1">
      <alignment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4" fontId="10" fillId="32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32" borderId="26" xfId="0" applyFont="1" applyFill="1" applyBorder="1" applyAlignment="1">
      <alignment horizontal="left"/>
    </xf>
    <xf numFmtId="0" fontId="10" fillId="32" borderId="27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left"/>
    </xf>
    <xf numFmtId="0" fontId="10" fillId="32" borderId="31" xfId="0" applyFont="1" applyFill="1" applyBorder="1" applyAlignment="1">
      <alignment horizontal="center"/>
    </xf>
    <xf numFmtId="4" fontId="9" fillId="33" borderId="24" xfId="54" applyNumberFormat="1" applyFont="1" applyFill="1" applyBorder="1" applyAlignment="1" applyProtection="1">
      <alignment/>
      <protection/>
    </xf>
    <xf numFmtId="179" fontId="9" fillId="33" borderId="32" xfId="54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>
      <alignment/>
    </xf>
    <xf numFmtId="43" fontId="10" fillId="0" borderId="18" xfId="0" applyNumberFormat="1" applyFont="1" applyBorder="1" applyAlignment="1">
      <alignment/>
    </xf>
    <xf numFmtId="0" fontId="10" fillId="0" borderId="21" xfId="0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179" fontId="10" fillId="0" borderId="0" xfId="54" applyFont="1" applyFill="1" applyAlignment="1">
      <alignment/>
    </xf>
    <xf numFmtId="0" fontId="9" fillId="33" borderId="33" xfId="70" applyFont="1" applyFill="1" applyBorder="1" applyAlignment="1">
      <alignment horizontal="center" vertical="top" wrapText="1"/>
      <protection/>
    </xf>
    <xf numFmtId="0" fontId="9" fillId="33" borderId="34" xfId="70" applyFont="1" applyFill="1" applyBorder="1" applyAlignment="1">
      <alignment horizontal="center" vertical="top" wrapText="1"/>
      <protection/>
    </xf>
    <xf numFmtId="0" fontId="9" fillId="32" borderId="0" xfId="70" applyFont="1" applyFill="1" applyBorder="1" applyAlignment="1">
      <alignment horizontal="center" vertical="top" wrapText="1"/>
      <protection/>
    </xf>
    <xf numFmtId="0" fontId="10" fillId="32" borderId="0" xfId="70" applyFont="1" applyFill="1" applyBorder="1" applyAlignment="1">
      <alignment horizontal="justify" vertical="top" wrapText="1"/>
      <protection/>
    </xf>
    <xf numFmtId="0" fontId="9" fillId="33" borderId="33" xfId="70" applyFont="1" applyFill="1" applyBorder="1" applyAlignment="1">
      <alignment horizontal="center" vertical="center" wrapText="1"/>
      <protection/>
    </xf>
    <xf numFmtId="0" fontId="10" fillId="32" borderId="0" xfId="70" applyFont="1" applyFill="1" applyBorder="1">
      <alignment/>
      <protection/>
    </xf>
    <xf numFmtId="4" fontId="10" fillId="32" borderId="0" xfId="68" applyNumberFormat="1" applyFont="1" applyFill="1" applyBorder="1" applyAlignment="1">
      <alignment horizontal="right" vertical="top" wrapText="1"/>
      <protection/>
    </xf>
    <xf numFmtId="0" fontId="10" fillId="32" borderId="0" xfId="68" applyFont="1" applyFill="1" applyBorder="1" applyAlignment="1">
      <alignment wrapText="1"/>
      <protection/>
    </xf>
    <xf numFmtId="179" fontId="9" fillId="32" borderId="0" xfId="54" applyFont="1" applyFill="1" applyBorder="1" applyAlignment="1">
      <alignment horizontal="center" vertical="center" wrapText="1"/>
    </xf>
    <xf numFmtId="179" fontId="9" fillId="33" borderId="34" xfId="54" applyFont="1" applyFill="1" applyBorder="1" applyAlignment="1">
      <alignment horizontal="center" vertical="center" wrapText="1"/>
    </xf>
    <xf numFmtId="179" fontId="9" fillId="33" borderId="35" xfId="54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179" fontId="10" fillId="0" borderId="36" xfId="54" applyFont="1" applyFill="1" applyBorder="1" applyAlignment="1" applyProtection="1">
      <alignment/>
      <protection/>
    </xf>
    <xf numFmtId="0" fontId="10" fillId="0" borderId="28" xfId="0" applyFont="1" applyBorder="1" applyAlignment="1">
      <alignment horizontal="left"/>
    </xf>
    <xf numFmtId="179" fontId="10" fillId="0" borderId="37" xfId="54" applyFont="1" applyFill="1" applyBorder="1" applyAlignment="1" applyProtection="1">
      <alignment/>
      <protection/>
    </xf>
    <xf numFmtId="4" fontId="9" fillId="33" borderId="25" xfId="54" applyNumberFormat="1" applyFont="1" applyFill="1" applyBorder="1" applyAlignment="1" applyProtection="1">
      <alignment/>
      <protection/>
    </xf>
    <xf numFmtId="49" fontId="10" fillId="0" borderId="21" xfId="0" applyNumberFormat="1" applyFont="1" applyBorder="1" applyAlignment="1">
      <alignment horizontal="left"/>
    </xf>
    <xf numFmtId="179" fontId="10" fillId="0" borderId="18" xfId="54" applyFont="1" applyFill="1" applyBorder="1" applyAlignment="1" applyProtection="1">
      <alignment/>
      <protection/>
    </xf>
    <xf numFmtId="0" fontId="12" fillId="0" borderId="21" xfId="0" applyFont="1" applyFill="1" applyBorder="1" applyAlignment="1">
      <alignment horizontal="center"/>
    </xf>
    <xf numFmtId="179" fontId="10" fillId="0" borderId="21" xfId="54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32" borderId="0" xfId="68" applyFont="1" applyFill="1">
      <alignment/>
      <protection/>
    </xf>
    <xf numFmtId="178" fontId="10" fillId="32" borderId="0" xfId="68" applyNumberFormat="1" applyFont="1" applyFill="1">
      <alignment/>
      <protection/>
    </xf>
    <xf numFmtId="4" fontId="10" fillId="32" borderId="0" xfId="68" applyNumberFormat="1" applyFont="1" applyFill="1">
      <alignment/>
      <protection/>
    </xf>
    <xf numFmtId="0" fontId="9" fillId="33" borderId="38" xfId="68" applyFont="1" applyFill="1" applyBorder="1">
      <alignment/>
      <protection/>
    </xf>
    <xf numFmtId="0" fontId="9" fillId="33" borderId="39" xfId="68" applyFont="1" applyFill="1" applyBorder="1" applyAlignment="1">
      <alignment horizontal="center"/>
      <protection/>
    </xf>
    <xf numFmtId="43" fontId="9" fillId="33" borderId="40" xfId="58" applyFont="1" applyFill="1" applyBorder="1" applyAlignment="1">
      <alignment/>
    </xf>
    <xf numFmtId="0" fontId="10" fillId="32" borderId="16" xfId="68" applyFont="1" applyFill="1" applyBorder="1">
      <alignment/>
      <protection/>
    </xf>
    <xf numFmtId="0" fontId="10" fillId="32" borderId="0" xfId="68" applyFont="1" applyFill="1" applyBorder="1">
      <alignment/>
      <protection/>
    </xf>
    <xf numFmtId="4" fontId="9" fillId="32" borderId="0" xfId="68" applyNumberFormat="1" applyFont="1" applyFill="1" applyBorder="1">
      <alignment/>
      <protection/>
    </xf>
    <xf numFmtId="0" fontId="10" fillId="32" borderId="15" xfId="68" applyFont="1" applyFill="1" applyBorder="1">
      <alignment/>
      <protection/>
    </xf>
    <xf numFmtId="0" fontId="9" fillId="33" borderId="34" xfId="68" applyFont="1" applyFill="1" applyBorder="1">
      <alignment/>
      <protection/>
    </xf>
    <xf numFmtId="0" fontId="10" fillId="33" borderId="10" xfId="68" applyFont="1" applyFill="1" applyBorder="1">
      <alignment/>
      <protection/>
    </xf>
    <xf numFmtId="4" fontId="9" fillId="33" borderId="41" xfId="68" applyNumberFormat="1" applyFont="1" applyFill="1" applyBorder="1">
      <alignment/>
      <protection/>
    </xf>
    <xf numFmtId="0" fontId="10" fillId="32" borderId="0" xfId="68" applyFont="1" applyFill="1" applyBorder="1" applyAlignment="1">
      <alignment vertical="top" wrapText="1"/>
      <protection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" fontId="10" fillId="0" borderId="36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179" fontId="10" fillId="0" borderId="43" xfId="54" applyFont="1" applyFill="1" applyBorder="1" applyAlignment="1" applyProtection="1">
      <alignment/>
      <protection/>
    </xf>
    <xf numFmtId="0" fontId="10" fillId="0" borderId="44" xfId="0" applyFont="1" applyBorder="1" applyAlignment="1">
      <alignment/>
    </xf>
    <xf numFmtId="49" fontId="10" fillId="0" borderId="19" xfId="0" applyNumberFormat="1" applyFont="1" applyBorder="1" applyAlignment="1">
      <alignment horizontal="left"/>
    </xf>
    <xf numFmtId="43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9" fontId="10" fillId="0" borderId="0" xfId="54" applyFont="1" applyFill="1" applyBorder="1" applyAlignment="1" applyProtection="1">
      <alignment/>
      <protection/>
    </xf>
    <xf numFmtId="49" fontId="9" fillId="0" borderId="0" xfId="0" applyNumberFormat="1" applyFont="1" applyFill="1" applyAlignment="1">
      <alignment horizontal="left"/>
    </xf>
    <xf numFmtId="179" fontId="9" fillId="0" borderId="0" xfId="54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>
      <alignment horizontal="right"/>
    </xf>
    <xf numFmtId="0" fontId="9" fillId="33" borderId="45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54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>
      <alignment horizontal="left" vertical="center" wrapText="1"/>
    </xf>
    <xf numFmtId="181" fontId="10" fillId="0" borderId="36" xfId="54" applyNumberFormat="1" applyFont="1" applyFill="1" applyBorder="1" applyAlignment="1" applyProtection="1">
      <alignment horizontal="left" vertical="center" wrapText="1"/>
      <protection/>
    </xf>
    <xf numFmtId="43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10" fillId="0" borderId="28" xfId="0" applyFont="1" applyFill="1" applyBorder="1" applyAlignment="1">
      <alignment horizontal="left" vertical="center" wrapText="1"/>
    </xf>
    <xf numFmtId="181" fontId="10" fillId="0" borderId="37" xfId="54" applyNumberFormat="1" applyFont="1" applyFill="1" applyBorder="1" applyAlignment="1" applyProtection="1">
      <alignment horizontal="left" vertical="center" wrapText="1"/>
      <protection/>
    </xf>
    <xf numFmtId="181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10" fillId="0" borderId="30" xfId="0" applyFont="1" applyFill="1" applyBorder="1" applyAlignment="1">
      <alignment horizontal="left" vertical="center" wrapText="1"/>
    </xf>
    <xf numFmtId="181" fontId="10" fillId="0" borderId="46" xfId="54" applyNumberFormat="1" applyFont="1" applyFill="1" applyBorder="1" applyAlignment="1" applyProtection="1">
      <alignment horizontal="left" vertical="center" wrapText="1"/>
      <protection/>
    </xf>
    <xf numFmtId="0" fontId="9" fillId="33" borderId="45" xfId="0" applyFont="1" applyFill="1" applyBorder="1" applyAlignment="1">
      <alignment horizontal="left"/>
    </xf>
    <xf numFmtId="4" fontId="9" fillId="33" borderId="32" xfId="54" applyNumberFormat="1" applyFont="1" applyFill="1" applyBorder="1" applyAlignment="1" applyProtection="1">
      <alignment horizontal="center"/>
      <protection/>
    </xf>
    <xf numFmtId="180" fontId="10" fillId="0" borderId="0" xfId="54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Alignment="1">
      <alignment horizontal="left"/>
    </xf>
    <xf numFmtId="4" fontId="10" fillId="0" borderId="0" xfId="69" applyNumberFormat="1" applyFont="1" applyFill="1">
      <alignment/>
      <protection/>
    </xf>
    <xf numFmtId="4" fontId="9" fillId="33" borderId="40" xfId="68" applyNumberFormat="1" applyFont="1" applyFill="1" applyBorder="1" applyAlignment="1">
      <alignment horizontal="right" wrapText="1"/>
      <protection/>
    </xf>
    <xf numFmtId="179" fontId="10" fillId="0" borderId="20" xfId="54" applyFont="1" applyBorder="1" applyAlignment="1">
      <alignment/>
    </xf>
    <xf numFmtId="0" fontId="9" fillId="33" borderId="47" xfId="0" applyFont="1" applyFill="1" applyBorder="1" applyAlignment="1">
      <alignment horizontal="center"/>
    </xf>
    <xf numFmtId="179" fontId="9" fillId="33" borderId="35" xfId="54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179" fontId="10" fillId="0" borderId="49" xfId="54" applyFont="1" applyBorder="1" applyAlignment="1">
      <alignment/>
    </xf>
    <xf numFmtId="0" fontId="10" fillId="0" borderId="50" xfId="0" applyFont="1" applyBorder="1" applyAlignment="1">
      <alignment horizontal="center"/>
    </xf>
    <xf numFmtId="179" fontId="10" fillId="0" borderId="51" xfId="54" applyFont="1" applyBorder="1" applyAlignment="1">
      <alignment/>
    </xf>
    <xf numFmtId="0" fontId="10" fillId="0" borderId="52" xfId="0" applyFont="1" applyBorder="1" applyAlignment="1">
      <alignment horizontal="center"/>
    </xf>
    <xf numFmtId="179" fontId="10" fillId="0" borderId="53" xfId="54" applyFont="1" applyBorder="1" applyAlignment="1">
      <alignment/>
    </xf>
    <xf numFmtId="179" fontId="9" fillId="33" borderId="35" xfId="54" applyFont="1" applyFill="1" applyBorder="1" applyAlignment="1">
      <alignment/>
    </xf>
    <xf numFmtId="0" fontId="10" fillId="0" borderId="18" xfId="0" applyFont="1" applyBorder="1" applyAlignment="1">
      <alignment horizontal="right"/>
    </xf>
    <xf numFmtId="179" fontId="10" fillId="0" borderId="18" xfId="54" applyFont="1" applyBorder="1" applyAlignment="1">
      <alignment/>
    </xf>
    <xf numFmtId="179" fontId="10" fillId="0" borderId="0" xfId="54" applyFont="1" applyAlignment="1">
      <alignment/>
    </xf>
    <xf numFmtId="17" fontId="10" fillId="0" borderId="0" xfId="0" applyNumberFormat="1" applyFont="1" applyAlignment="1">
      <alignment/>
    </xf>
    <xf numFmtId="179" fontId="10" fillId="0" borderId="0" xfId="54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180" fontId="9" fillId="33" borderId="25" xfId="54" applyNumberFormat="1" applyFont="1" applyFill="1" applyBorder="1" applyAlignment="1" applyProtection="1">
      <alignment horizontal="center"/>
      <protection/>
    </xf>
    <xf numFmtId="0" fontId="9" fillId="33" borderId="38" xfId="68" applyFont="1" applyFill="1" applyBorder="1" applyAlignment="1">
      <alignment horizontal="center" vertical="top" wrapText="1"/>
      <protection/>
    </xf>
    <xf numFmtId="0" fontId="9" fillId="33" borderId="40" xfId="68" applyFont="1" applyFill="1" applyBorder="1" applyAlignment="1">
      <alignment horizontal="center" vertical="top" wrapText="1"/>
      <protection/>
    </xf>
    <xf numFmtId="0" fontId="10" fillId="32" borderId="15" xfId="68" applyFont="1" applyFill="1" applyBorder="1" applyAlignment="1">
      <alignment horizontal="justify" vertical="top" wrapText="1"/>
      <protection/>
    </xf>
    <xf numFmtId="4" fontId="10" fillId="32" borderId="16" xfId="68" applyNumberFormat="1" applyFont="1" applyFill="1" applyBorder="1" applyAlignment="1">
      <alignment horizontal="right" wrapText="1"/>
      <protection/>
    </xf>
    <xf numFmtId="0" fontId="9" fillId="33" borderId="38" xfId="68" applyFont="1" applyFill="1" applyBorder="1" applyAlignment="1">
      <alignment vertical="top" wrapText="1"/>
      <protection/>
    </xf>
    <xf numFmtId="0" fontId="9" fillId="33" borderId="33" xfId="0" applyFont="1" applyFill="1" applyBorder="1" applyAlignment="1">
      <alignment horizontal="center" vertical="top" wrapText="1"/>
    </xf>
    <xf numFmtId="0" fontId="9" fillId="33" borderId="54" xfId="0" applyFont="1" applyFill="1" applyBorder="1" applyAlignment="1">
      <alignment horizontal="center" vertical="top" wrapText="1"/>
    </xf>
    <xf numFmtId="0" fontId="9" fillId="33" borderId="55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top" wrapText="1"/>
    </xf>
    <xf numFmtId="4" fontId="9" fillId="33" borderId="56" xfId="68" applyNumberFormat="1" applyFont="1" applyFill="1" applyBorder="1" applyAlignment="1">
      <alignment horizontal="right" vertical="center" wrapText="1"/>
      <protection/>
    </xf>
    <xf numFmtId="0" fontId="11" fillId="32" borderId="15" xfId="68" applyFont="1" applyFill="1" applyBorder="1" applyAlignment="1">
      <alignment vertical="center" wrapText="1"/>
      <protection/>
    </xf>
    <xf numFmtId="0" fontId="10" fillId="32" borderId="15" xfId="68" applyFont="1" applyFill="1" applyBorder="1" applyAlignment="1">
      <alignment vertical="center" wrapText="1"/>
      <protection/>
    </xf>
    <xf numFmtId="4" fontId="10" fillId="32" borderId="16" xfId="68" applyNumberFormat="1" applyFont="1" applyFill="1" applyBorder="1" applyAlignment="1">
      <alignment horizontal="right" vertical="center" wrapText="1"/>
      <protection/>
    </xf>
    <xf numFmtId="0" fontId="10" fillId="32" borderId="16" xfId="68" applyFont="1" applyFill="1" applyBorder="1" applyAlignment="1">
      <alignment vertical="center"/>
      <protection/>
    </xf>
    <xf numFmtId="0" fontId="9" fillId="33" borderId="33" xfId="68" applyFont="1" applyFill="1" applyBorder="1" applyAlignment="1">
      <alignment vertical="center" wrapText="1"/>
      <protection/>
    </xf>
    <xf numFmtId="4" fontId="9" fillId="33" borderId="35" xfId="68" applyNumberFormat="1" applyFont="1" applyFill="1" applyBorder="1" applyAlignment="1">
      <alignment horizontal="right" vertical="center" wrapText="1"/>
      <protection/>
    </xf>
    <xf numFmtId="4" fontId="9" fillId="33" borderId="25" xfId="54" applyNumberFormat="1" applyFont="1" applyFill="1" applyBorder="1" applyAlignment="1" applyProtection="1">
      <alignment horizontal="center"/>
      <protection/>
    </xf>
    <xf numFmtId="43" fontId="10" fillId="0" borderId="0" xfId="0" applyNumberFormat="1" applyFont="1" applyAlignment="1">
      <alignment/>
    </xf>
    <xf numFmtId="0" fontId="9" fillId="32" borderId="57" xfId="68" applyFont="1" applyFill="1" applyBorder="1" applyAlignment="1">
      <alignment horizontal="justify" vertical="top"/>
      <protection/>
    </xf>
    <xf numFmtId="0" fontId="10" fillId="32" borderId="13" xfId="68" applyFont="1" applyFill="1" applyBorder="1" applyAlignment="1">
      <alignment vertical="top"/>
      <protection/>
    </xf>
    <xf numFmtId="0" fontId="10" fillId="32" borderId="58" xfId="68" applyFont="1" applyFill="1" applyBorder="1">
      <alignment/>
      <protection/>
    </xf>
    <xf numFmtId="0" fontId="11" fillId="32" borderId="59" xfId="68" applyFont="1" applyFill="1" applyBorder="1">
      <alignment/>
      <protection/>
    </xf>
    <xf numFmtId="0" fontId="10" fillId="32" borderId="60" xfId="68" applyFont="1" applyFill="1" applyBorder="1">
      <alignment/>
      <protection/>
    </xf>
    <xf numFmtId="179" fontId="9" fillId="32" borderId="61" xfId="54" applyFont="1" applyFill="1" applyBorder="1" applyAlignment="1">
      <alignment/>
    </xf>
    <xf numFmtId="0" fontId="10" fillId="32" borderId="59" xfId="68" applyFont="1" applyFill="1" applyBorder="1">
      <alignment/>
      <protection/>
    </xf>
    <xf numFmtId="0" fontId="10" fillId="32" borderId="59" xfId="68" applyFont="1" applyFill="1" applyBorder="1" applyAlignment="1">
      <alignment horizontal="justify" wrapText="1"/>
      <protection/>
    </xf>
    <xf numFmtId="0" fontId="10" fillId="32" borderId="62" xfId="68" applyFont="1" applyFill="1" applyBorder="1">
      <alignment/>
      <protection/>
    </xf>
    <xf numFmtId="0" fontId="10" fillId="32" borderId="63" xfId="68" applyFont="1" applyFill="1" applyBorder="1">
      <alignment/>
      <protection/>
    </xf>
    <xf numFmtId="0" fontId="10" fillId="0" borderId="64" xfId="68" applyFont="1" applyFill="1" applyBorder="1" applyAlignment="1">
      <alignment horizontal="justify" wrapText="1"/>
      <protection/>
    </xf>
    <xf numFmtId="0" fontId="10" fillId="0" borderId="65" xfId="68" applyFont="1" applyFill="1" applyBorder="1" applyAlignment="1">
      <alignment horizontal="justify" wrapText="1"/>
      <protection/>
    </xf>
    <xf numFmtId="0" fontId="11" fillId="0" borderId="65" xfId="68" applyFont="1" applyFill="1" applyBorder="1">
      <alignment/>
      <protection/>
    </xf>
    <xf numFmtId="0" fontId="10" fillId="32" borderId="66" xfId="68" applyFont="1" applyFill="1" applyBorder="1">
      <alignment/>
      <protection/>
    </xf>
    <xf numFmtId="0" fontId="10" fillId="32" borderId="67" xfId="68" applyFont="1" applyFill="1" applyBorder="1">
      <alignment/>
      <protection/>
    </xf>
    <xf numFmtId="0" fontId="10" fillId="32" borderId="68" xfId="68" applyFont="1" applyFill="1" applyBorder="1">
      <alignment/>
      <protection/>
    </xf>
    <xf numFmtId="0" fontId="10" fillId="0" borderId="65" xfId="68" applyFont="1" applyFill="1" applyBorder="1">
      <alignment/>
      <protection/>
    </xf>
    <xf numFmtId="0" fontId="9" fillId="33" borderId="34" xfId="68" applyFont="1" applyFill="1" applyBorder="1" applyAlignment="1">
      <alignment horizontal="justify" vertical="top" wrapText="1"/>
      <protection/>
    </xf>
    <xf numFmtId="0" fontId="9" fillId="33" borderId="34" xfId="68" applyFont="1" applyFill="1" applyBorder="1" applyAlignment="1">
      <alignment vertical="center" wrapText="1"/>
      <protection/>
    </xf>
    <xf numFmtId="179" fontId="0" fillId="0" borderId="0" xfId="54" applyFont="1" applyFill="1" applyAlignment="1">
      <alignment/>
    </xf>
    <xf numFmtId="2" fontId="10" fillId="0" borderId="0" xfId="57" applyNumberFormat="1" applyFont="1" applyFill="1" applyAlignment="1">
      <alignment/>
    </xf>
    <xf numFmtId="0" fontId="9" fillId="32" borderId="15" xfId="70" applyFont="1" applyFill="1" applyBorder="1" applyAlignment="1">
      <alignment horizontal="center" vertical="top" wrapText="1"/>
      <protection/>
    </xf>
    <xf numFmtId="0" fontId="10" fillId="32" borderId="16" xfId="70" applyFont="1" applyFill="1" applyBorder="1" applyAlignment="1">
      <alignment horizontal="center" vertical="top" wrapText="1"/>
      <protection/>
    </xf>
    <xf numFmtId="181" fontId="10" fillId="32" borderId="0" xfId="0" applyNumberFormat="1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4" fontId="10" fillId="0" borderId="0" xfId="57" applyNumberFormat="1" applyFont="1" applyFill="1" applyAlignment="1">
      <alignment/>
    </xf>
    <xf numFmtId="171" fontId="10" fillId="32" borderId="0" xfId="57" applyFont="1" applyFill="1" applyAlignment="1">
      <alignment/>
    </xf>
    <xf numFmtId="4" fontId="10" fillId="32" borderId="37" xfId="54" applyNumberFormat="1" applyFont="1" applyFill="1" applyBorder="1" applyAlignment="1" applyProtection="1">
      <alignment/>
      <protection/>
    </xf>
    <xf numFmtId="4" fontId="10" fillId="32" borderId="36" xfId="54" applyNumberFormat="1" applyFont="1" applyFill="1" applyBorder="1" applyAlignment="1" applyProtection="1">
      <alignment/>
      <protection/>
    </xf>
    <xf numFmtId="2" fontId="9" fillId="0" borderId="10" xfId="68" applyNumberFormat="1" applyFont="1" applyBorder="1">
      <alignment/>
      <protection/>
    </xf>
    <xf numFmtId="179" fontId="9" fillId="32" borderId="0" xfId="54" applyFont="1" applyFill="1" applyBorder="1" applyAlignment="1">
      <alignment horizontal="justify" vertical="center" wrapText="1"/>
    </xf>
    <xf numFmtId="179" fontId="9" fillId="32" borderId="0" xfId="54" applyFont="1" applyFill="1" applyAlignment="1">
      <alignment/>
    </xf>
    <xf numFmtId="0" fontId="9" fillId="32" borderId="15" xfId="0" applyFont="1" applyFill="1" applyBorder="1" applyAlignment="1">
      <alignment horizontal="left" vertical="center" wrapText="1"/>
    </xf>
    <xf numFmtId="181" fontId="9" fillId="32" borderId="16" xfId="54" applyNumberFormat="1" applyFont="1" applyFill="1" applyBorder="1" applyAlignment="1" applyProtection="1">
      <alignment horizontal="left" vertical="center" wrapText="1"/>
      <protection/>
    </xf>
    <xf numFmtId="0" fontId="10" fillId="32" borderId="15" xfId="0" applyFont="1" applyFill="1" applyBorder="1" applyAlignment="1">
      <alignment horizontal="left" vertical="center" wrapText="1"/>
    </xf>
    <xf numFmtId="181" fontId="10" fillId="32" borderId="16" xfId="54" applyNumberFormat="1" applyFont="1" applyFill="1" applyBorder="1" applyAlignment="1" applyProtection="1">
      <alignment horizontal="left" vertical="center" wrapText="1"/>
      <protection/>
    </xf>
    <xf numFmtId="4" fontId="9" fillId="33" borderId="35" xfId="68" applyNumberFormat="1" applyFont="1" applyFill="1" applyBorder="1" applyAlignment="1">
      <alignment horizontal="right" wrapText="1"/>
      <protection/>
    </xf>
    <xf numFmtId="0" fontId="10" fillId="32" borderId="69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10" fillId="32" borderId="44" xfId="0" applyFont="1" applyFill="1" applyBorder="1" applyAlignment="1">
      <alignment/>
    </xf>
    <xf numFmtId="0" fontId="10" fillId="32" borderId="20" xfId="0" applyFont="1" applyFill="1" applyBorder="1" applyAlignment="1">
      <alignment/>
    </xf>
    <xf numFmtId="0" fontId="10" fillId="32" borderId="22" xfId="0" applyFont="1" applyFill="1" applyBorder="1" applyAlignment="1">
      <alignment/>
    </xf>
    <xf numFmtId="0" fontId="10" fillId="32" borderId="70" xfId="0" applyFont="1" applyFill="1" applyBorder="1" applyAlignment="1">
      <alignment/>
    </xf>
    <xf numFmtId="0" fontId="10" fillId="32" borderId="71" xfId="0" applyFont="1" applyFill="1" applyBorder="1" applyAlignment="1">
      <alignment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horizontal="left" vertical="top" wrapText="1"/>
    </xf>
    <xf numFmtId="179" fontId="9" fillId="33" borderId="35" xfId="54" applyFont="1" applyFill="1" applyBorder="1" applyAlignment="1">
      <alignment horizontal="justify" vertical="center" wrapText="1"/>
    </xf>
    <xf numFmtId="0" fontId="9" fillId="0" borderId="0" xfId="68" applyFont="1" applyAlignment="1">
      <alignment horizontal="centerContinuous"/>
      <protection/>
    </xf>
    <xf numFmtId="0" fontId="9" fillId="0" borderId="0" xfId="68" applyFont="1" applyFill="1" applyAlignment="1">
      <alignment horizontal="centerContinuous"/>
      <protection/>
    </xf>
    <xf numFmtId="4" fontId="10" fillId="32" borderId="72" xfId="54" applyNumberFormat="1" applyFont="1" applyFill="1" applyBorder="1" applyAlignment="1" applyProtection="1">
      <alignment/>
      <protection/>
    </xf>
    <xf numFmtId="4" fontId="10" fillId="32" borderId="27" xfId="54" applyNumberFormat="1" applyFont="1" applyFill="1" applyBorder="1" applyAlignment="1" applyProtection="1">
      <alignment/>
      <protection/>
    </xf>
    <xf numFmtId="4" fontId="10" fillId="32" borderId="73" xfId="54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68" applyFont="1" applyFill="1" applyBorder="1">
      <alignment/>
      <protection/>
    </xf>
    <xf numFmtId="4" fontId="10" fillId="32" borderId="0" xfId="68" applyNumberFormat="1" applyFont="1" applyFill="1" applyBorder="1">
      <alignment/>
      <protection/>
    </xf>
    <xf numFmtId="179" fontId="9" fillId="32" borderId="74" xfId="54" applyFont="1" applyFill="1" applyBorder="1" applyAlignment="1">
      <alignment/>
    </xf>
    <xf numFmtId="0" fontId="9" fillId="33" borderId="34" xfId="68" applyFont="1" applyFill="1" applyBorder="1" applyAlignment="1">
      <alignment horizontal="center"/>
      <protection/>
    </xf>
    <xf numFmtId="43" fontId="9" fillId="33" borderId="35" xfId="58" applyFont="1" applyFill="1" applyBorder="1" applyAlignment="1">
      <alignment/>
    </xf>
    <xf numFmtId="2" fontId="10" fillId="0" borderId="0" xfId="0" applyNumberFormat="1" applyFont="1" applyFill="1" applyAlignment="1">
      <alignment/>
    </xf>
    <xf numFmtId="179" fontId="0" fillId="32" borderId="0" xfId="54" applyFill="1" applyAlignment="1">
      <alignment/>
    </xf>
    <xf numFmtId="179" fontId="0" fillId="0" borderId="0" xfId="54" applyFill="1" applyBorder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9" fillId="33" borderId="3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justify" vertical="top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43" fontId="9" fillId="32" borderId="16" xfId="0" applyNumberFormat="1" applyFont="1" applyFill="1" applyBorder="1" applyAlignment="1">
      <alignment vertical="top" wrapText="1"/>
    </xf>
    <xf numFmtId="179" fontId="9" fillId="32" borderId="67" xfId="54" applyFont="1" applyFill="1" applyBorder="1" applyAlignment="1">
      <alignment horizontal="justify" vertical="center" wrapText="1"/>
    </xf>
    <xf numFmtId="0" fontId="0" fillId="34" borderId="34" xfId="0" applyFill="1" applyBorder="1" applyAlignment="1">
      <alignment horizontal="justify" vertical="center" wrapText="1"/>
    </xf>
    <xf numFmtId="4" fontId="10" fillId="0" borderId="27" xfId="54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vertical="top" wrapText="1"/>
    </xf>
    <xf numFmtId="4" fontId="9" fillId="33" borderId="33" xfId="0" applyNumberFormat="1" applyFont="1" applyFill="1" applyBorder="1" applyAlignment="1">
      <alignment horizontal="center" vertical="top" wrapText="1"/>
    </xf>
    <xf numFmtId="4" fontId="10" fillId="32" borderId="75" xfId="0" applyNumberFormat="1" applyFont="1" applyFill="1" applyBorder="1" applyAlignment="1">
      <alignment horizontal="center" vertical="center" wrapText="1"/>
    </xf>
    <xf numFmtId="4" fontId="10" fillId="32" borderId="76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Alignment="1" quotePrefix="1">
      <alignment/>
    </xf>
    <xf numFmtId="49" fontId="67" fillId="0" borderId="0" xfId="0" applyNumberFormat="1" applyFont="1" applyAlignment="1">
      <alignment/>
    </xf>
    <xf numFmtId="179" fontId="0" fillId="0" borderId="10" xfId="54" applyFont="1" applyBorder="1" applyAlignment="1">
      <alignment/>
    </xf>
    <xf numFmtId="179" fontId="14" fillId="0" borderId="10" xfId="54" applyFont="1" applyBorder="1" applyAlignment="1">
      <alignment/>
    </xf>
    <xf numFmtId="179" fontId="0" fillId="0" borderId="0" xfId="54" applyFont="1" applyFill="1" applyAlignment="1">
      <alignment/>
    </xf>
    <xf numFmtId="49" fontId="67" fillId="0" borderId="0" xfId="0" applyNumberFormat="1" applyFont="1" applyAlignment="1" quotePrefix="1">
      <alignment/>
    </xf>
    <xf numFmtId="179" fontId="0" fillId="32" borderId="0" xfId="54" applyFont="1" applyFill="1" applyAlignment="1">
      <alignment/>
    </xf>
    <xf numFmtId="4" fontId="10" fillId="32" borderId="0" xfId="0" applyNumberFormat="1" applyFont="1" applyFill="1" applyBorder="1" applyAlignment="1">
      <alignment vertical="top" wrapText="1"/>
    </xf>
    <xf numFmtId="43" fontId="10" fillId="32" borderId="0" xfId="0" applyNumberFormat="1" applyFont="1" applyFill="1" applyBorder="1" applyAlignment="1">
      <alignment vertical="top" wrapText="1"/>
    </xf>
    <xf numFmtId="178" fontId="10" fillId="32" borderId="0" xfId="68" applyNumberFormat="1" applyFont="1" applyFill="1" applyBorder="1">
      <alignment/>
      <protection/>
    </xf>
    <xf numFmtId="0" fontId="69" fillId="35" borderId="77" xfId="0" applyFont="1" applyFill="1" applyBorder="1" applyAlignment="1">
      <alignment/>
    </xf>
    <xf numFmtId="0" fontId="70" fillId="0" borderId="77" xfId="0" applyFont="1" applyBorder="1" applyAlignment="1">
      <alignment/>
    </xf>
    <xf numFmtId="43" fontId="70" fillId="0" borderId="77" xfId="54" applyNumberFormat="1" applyFont="1" applyBorder="1" applyAlignment="1">
      <alignment/>
    </xf>
    <xf numFmtId="43" fontId="0" fillId="0" borderId="0" xfId="54" applyNumberFormat="1" applyFont="1" applyAlignment="1">
      <alignment/>
    </xf>
    <xf numFmtId="4" fontId="67" fillId="0" borderId="0" xfId="0" applyNumberFormat="1" applyFont="1" applyFill="1" applyAlignment="1">
      <alignment/>
    </xf>
    <xf numFmtId="4" fontId="68" fillId="0" borderId="0" xfId="0" applyNumberFormat="1" applyFont="1" applyAlignment="1" quotePrefix="1">
      <alignment/>
    </xf>
    <xf numFmtId="4" fontId="67" fillId="0" borderId="0" xfId="0" applyNumberFormat="1" applyFont="1" applyAlignment="1" quotePrefix="1">
      <alignment/>
    </xf>
    <xf numFmtId="0" fontId="10" fillId="0" borderId="15" xfId="0" applyFont="1" applyFill="1" applyBorder="1" applyAlignment="1">
      <alignment horizontal="justify" vertical="center" wrapText="1"/>
    </xf>
    <xf numFmtId="4" fontId="10" fillId="32" borderId="78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/>
    </xf>
    <xf numFmtId="224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49" fontId="68" fillId="0" borderId="0" xfId="0" applyNumberFormat="1" applyFont="1" applyFill="1" applyAlignment="1" quotePrefix="1">
      <alignment/>
    </xf>
    <xf numFmtId="178" fontId="6" fillId="0" borderId="0" xfId="0" applyNumberFormat="1" applyFont="1" applyFill="1" applyAlignment="1" quotePrefix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79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36" borderId="81" xfId="0" applyFont="1" applyFill="1" applyBorder="1" applyAlignment="1">
      <alignment horizontal="center"/>
    </xf>
    <xf numFmtId="0" fontId="9" fillId="36" borderId="82" xfId="0" applyFont="1" applyFill="1" applyBorder="1" applyAlignment="1">
      <alignment horizontal="center"/>
    </xf>
    <xf numFmtId="0" fontId="9" fillId="36" borderId="83" xfId="0" applyFont="1" applyFill="1" applyBorder="1" applyAlignment="1">
      <alignment horizontal="center"/>
    </xf>
    <xf numFmtId="49" fontId="10" fillId="0" borderId="7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49" fontId="9" fillId="0" borderId="84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85" xfId="0" applyFont="1" applyBorder="1" applyAlignment="1">
      <alignment horizontal="center"/>
    </xf>
    <xf numFmtId="0" fontId="10" fillId="0" borderId="79" xfId="0" applyFont="1" applyBorder="1" applyAlignment="1">
      <alignment/>
    </xf>
    <xf numFmtId="0" fontId="9" fillId="0" borderId="79" xfId="0" applyFont="1" applyBorder="1" applyAlignment="1">
      <alignment horizontal="center"/>
    </xf>
    <xf numFmtId="0" fontId="10" fillId="0" borderId="86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87" xfId="0" applyFont="1" applyBorder="1" applyAlignment="1">
      <alignment horizontal="center"/>
    </xf>
    <xf numFmtId="49" fontId="9" fillId="37" borderId="10" xfId="0" applyNumberFormat="1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14" fontId="9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43" fontId="9" fillId="0" borderId="0" xfId="58" applyFont="1" applyFill="1" applyBorder="1" applyAlignment="1">
      <alignment/>
    </xf>
    <xf numFmtId="4" fontId="10" fillId="32" borderId="0" xfId="0" applyNumberFormat="1" applyFont="1" applyFill="1" applyBorder="1" applyAlignment="1">
      <alignment horizontal="right" vertical="center" wrapText="1"/>
    </xf>
    <xf numFmtId="4" fontId="9" fillId="33" borderId="34" xfId="0" applyNumberFormat="1" applyFont="1" applyFill="1" applyBorder="1" applyAlignment="1">
      <alignment horizontal="right" vertical="top" wrapText="1"/>
    </xf>
    <xf numFmtId="0" fontId="10" fillId="32" borderId="56" xfId="0" applyFont="1" applyFill="1" applyBorder="1" applyAlignment="1">
      <alignment horizontal="justify" vertical="center" wrapText="1"/>
    </xf>
    <xf numFmtId="0" fontId="10" fillId="32" borderId="88" xfId="0" applyFont="1" applyFill="1" applyBorder="1" applyAlignment="1">
      <alignment horizontal="justify" vertical="center" wrapText="1"/>
    </xf>
    <xf numFmtId="0" fontId="10" fillId="32" borderId="89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7" fillId="0" borderId="0" xfId="51" applyAlignment="1" applyProtection="1">
      <alignment horizontal="center"/>
      <protection/>
    </xf>
    <xf numFmtId="0" fontId="71" fillId="0" borderId="0" xfId="0" applyFont="1" applyAlignment="1">
      <alignment horizontal="center"/>
    </xf>
    <xf numFmtId="0" fontId="7" fillId="32" borderId="26" xfId="51" applyFill="1" applyBorder="1" applyAlignment="1" applyProtection="1">
      <alignment horizontal="center"/>
      <protection/>
    </xf>
    <xf numFmtId="0" fontId="7" fillId="32" borderId="28" xfId="51" applyFill="1" applyBorder="1" applyAlignment="1" applyProtection="1">
      <alignment horizontal="center"/>
      <protection/>
    </xf>
    <xf numFmtId="0" fontId="16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9" fontId="10" fillId="0" borderId="18" xfId="54" applyFont="1" applyFill="1" applyBorder="1" applyAlignment="1">
      <alignment horizontal="centerContinuous"/>
    </xf>
    <xf numFmtId="4" fontId="10" fillId="0" borderId="18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8" fillId="32" borderId="0" xfId="70" applyFont="1" applyFill="1" applyBorder="1" applyAlignment="1">
      <alignment horizontal="centerContinuous"/>
      <protection/>
    </xf>
    <xf numFmtId="0" fontId="10" fillId="32" borderId="0" xfId="70" applyFont="1" applyFill="1" applyBorder="1" applyAlignment="1">
      <alignment horizontal="centerContinuous"/>
      <protection/>
    </xf>
    <xf numFmtId="0" fontId="9" fillId="36" borderId="15" xfId="70" applyFont="1" applyFill="1" applyBorder="1" applyAlignment="1">
      <alignment horizontal="center" vertical="top" wrapText="1"/>
      <protection/>
    </xf>
    <xf numFmtId="179" fontId="9" fillId="36" borderId="0" xfId="54" applyFont="1" applyFill="1" applyBorder="1" applyAlignment="1">
      <alignment horizontal="center" vertical="center" wrapText="1"/>
    </xf>
    <xf numFmtId="0" fontId="9" fillId="36" borderId="0" xfId="70" applyFont="1" applyFill="1" applyBorder="1" applyAlignment="1">
      <alignment horizontal="center" vertical="top" wrapText="1"/>
      <protection/>
    </xf>
    <xf numFmtId="0" fontId="10" fillId="36" borderId="16" xfId="70" applyFont="1" applyFill="1" applyBorder="1" applyAlignment="1">
      <alignment horizontal="center" vertical="top" wrapText="1"/>
      <protection/>
    </xf>
    <xf numFmtId="0" fontId="16" fillId="0" borderId="21" xfId="0" applyFont="1" applyBorder="1" applyAlignment="1">
      <alignment horizontal="centerContinuous"/>
    </xf>
    <xf numFmtId="0" fontId="21" fillId="0" borderId="21" xfId="0" applyFont="1" applyBorder="1" applyAlignment="1">
      <alignment horizontal="centerContinuous"/>
    </xf>
    <xf numFmtId="0" fontId="7" fillId="0" borderId="28" xfId="51" applyBorder="1" applyAlignment="1" applyProtection="1">
      <alignment horizontal="left"/>
      <protection/>
    </xf>
    <xf numFmtId="0" fontId="7" fillId="0" borderId="26" xfId="51" applyBorder="1" applyAlignment="1" applyProtection="1">
      <alignment horizontal="left"/>
      <protection/>
    </xf>
    <xf numFmtId="0" fontId="20" fillId="0" borderId="18" xfId="0" applyFont="1" applyBorder="1" applyAlignment="1">
      <alignment horizontal="centerContinuous"/>
    </xf>
    <xf numFmtId="0" fontId="17" fillId="32" borderId="0" xfId="68" applyFont="1" applyFill="1" applyAlignment="1">
      <alignment horizontal="centerContinuous"/>
      <protection/>
    </xf>
    <xf numFmtId="0" fontId="22" fillId="32" borderId="0" xfId="68" applyFont="1" applyFill="1" applyAlignment="1">
      <alignment horizontal="centerContinuous"/>
      <protection/>
    </xf>
    <xf numFmtId="0" fontId="10" fillId="32" borderId="0" xfId="68" applyFont="1" applyFill="1" applyAlignment="1">
      <alignment horizontal="centerContinuous"/>
      <protection/>
    </xf>
    <xf numFmtId="0" fontId="66" fillId="38" borderId="77" xfId="0" applyFont="1" applyFill="1" applyBorder="1" applyAlignment="1">
      <alignment/>
    </xf>
    <xf numFmtId="43" fontId="66" fillId="38" borderId="77" xfId="54" applyNumberFormat="1" applyFont="1" applyFill="1" applyBorder="1" applyAlignment="1">
      <alignment/>
    </xf>
    <xf numFmtId="0" fontId="7" fillId="0" borderId="77" xfId="51" applyBorder="1" applyAlignment="1" applyProtection="1">
      <alignment horizontal="right"/>
      <protection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54" applyNumberFormat="1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179" fontId="10" fillId="0" borderId="0" xfId="54" applyFont="1" applyFill="1" applyBorder="1" applyAlignment="1" applyProtection="1">
      <alignment horizontal="centerContinuous"/>
      <protection/>
    </xf>
    <xf numFmtId="0" fontId="7" fillId="0" borderId="90" xfId="51" applyFill="1" applyBorder="1" applyAlignment="1" applyProtection="1">
      <alignment/>
      <protection/>
    </xf>
    <xf numFmtId="0" fontId="7" fillId="0" borderId="91" xfId="51" applyFill="1" applyBorder="1" applyAlignment="1" applyProtection="1">
      <alignment/>
      <protection/>
    </xf>
    <xf numFmtId="0" fontId="9" fillId="33" borderId="34" xfId="0" applyFont="1" applyFill="1" applyBorder="1" applyAlignment="1">
      <alignment horizontal="center"/>
    </xf>
    <xf numFmtId="0" fontId="10" fillId="0" borderId="92" xfId="0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179" fontId="0" fillId="0" borderId="92" xfId="54" applyFont="1" applyBorder="1" applyAlignment="1">
      <alignment horizontal="left"/>
    </xf>
    <xf numFmtId="179" fontId="9" fillId="33" borderId="34" xfId="0" applyNumberFormat="1" applyFont="1" applyFill="1" applyBorder="1" applyAlignment="1">
      <alignment horizontal="center"/>
    </xf>
    <xf numFmtId="179" fontId="0" fillId="0" borderId="72" xfId="54" applyFont="1" applyBorder="1" applyAlignment="1">
      <alignment horizontal="left"/>
    </xf>
    <xf numFmtId="0" fontId="10" fillId="0" borderId="94" xfId="0" applyFont="1" applyBorder="1" applyAlignment="1">
      <alignment horizontal="left"/>
    </xf>
    <xf numFmtId="179" fontId="0" fillId="0" borderId="27" xfId="54" applyFont="1" applyBorder="1" applyAlignment="1">
      <alignment horizontal="left"/>
    </xf>
    <xf numFmtId="179" fontId="0" fillId="33" borderId="34" xfId="54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69" xfId="0" applyFont="1" applyBorder="1" applyAlignment="1">
      <alignment horizontal="centerContinuous"/>
    </xf>
    <xf numFmtId="0" fontId="18" fillId="0" borderId="95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50" fillId="0" borderId="0" xfId="66" applyBorder="1">
      <alignment/>
      <protection/>
    </xf>
    <xf numFmtId="0" fontId="19" fillId="0" borderId="0" xfId="0" applyFont="1" applyAlignment="1">
      <alignment horizontal="centerContinuous"/>
    </xf>
    <xf numFmtId="14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179" fontId="9" fillId="35" borderId="10" xfId="54" applyFont="1" applyFill="1" applyBorder="1" applyAlignment="1">
      <alignment horizontal="center"/>
    </xf>
    <xf numFmtId="0" fontId="9" fillId="35" borderId="85" xfId="0" applyFont="1" applyFill="1" applyBorder="1" applyAlignment="1">
      <alignment horizontal="center"/>
    </xf>
    <xf numFmtId="179" fontId="0" fillId="0" borderId="96" xfId="54" applyFont="1" applyBorder="1" applyAlignment="1">
      <alignment horizontal="left"/>
    </xf>
    <xf numFmtId="0" fontId="18" fillId="0" borderId="0" xfId="0" applyFont="1" applyAlignment="1">
      <alignment horizontal="centerContinuous"/>
    </xf>
    <xf numFmtId="179" fontId="10" fillId="0" borderId="0" xfId="54" applyFont="1" applyAlignment="1">
      <alignment horizontal="centerContinuous"/>
    </xf>
    <xf numFmtId="0" fontId="7" fillId="0" borderId="97" xfId="51" applyFill="1" applyBorder="1" applyAlignment="1" applyProtection="1">
      <alignment/>
      <protection/>
    </xf>
    <xf numFmtId="179" fontId="0" fillId="0" borderId="72" xfId="54" applyFont="1" applyBorder="1" applyAlignment="1">
      <alignment horizontal="right"/>
    </xf>
    <xf numFmtId="179" fontId="0" fillId="0" borderId="36" xfId="54" applyFont="1" applyBorder="1" applyAlignment="1">
      <alignment/>
    </xf>
    <xf numFmtId="49" fontId="16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179" fontId="0" fillId="0" borderId="72" xfId="54" applyFont="1" applyBorder="1" applyAlignment="1">
      <alignment horizontal="right"/>
    </xf>
    <xf numFmtId="0" fontId="18" fillId="32" borderId="18" xfId="0" applyFont="1" applyFill="1" applyBorder="1" applyAlignment="1">
      <alignment horizontal="centerContinuous"/>
    </xf>
    <xf numFmtId="0" fontId="10" fillId="32" borderId="18" xfId="0" applyFont="1" applyFill="1" applyBorder="1" applyAlignment="1">
      <alignment horizontal="centerContinuous"/>
    </xf>
    <xf numFmtId="0" fontId="18" fillId="32" borderId="0" xfId="68" applyFont="1" applyFill="1" applyAlignment="1">
      <alignment horizontal="centerContinuous" wrapText="1"/>
      <protection/>
    </xf>
    <xf numFmtId="0" fontId="10" fillId="32" borderId="0" xfId="68" applyFont="1" applyFill="1" applyAlignment="1">
      <alignment horizontal="centerContinuous" wrapText="1"/>
      <protection/>
    </xf>
    <xf numFmtId="0" fontId="18" fillId="32" borderId="21" xfId="0" applyFont="1" applyFill="1" applyBorder="1" applyAlignment="1">
      <alignment horizontal="centerContinuous"/>
    </xf>
    <xf numFmtId="0" fontId="10" fillId="32" borderId="21" xfId="0" applyFont="1" applyFill="1" applyBorder="1" applyAlignment="1">
      <alignment horizontal="centerContinuous"/>
    </xf>
    <xf numFmtId="179" fontId="0" fillId="32" borderId="0" xfId="54" applyFill="1" applyBorder="1" applyAlignment="1">
      <alignment/>
    </xf>
    <xf numFmtId="0" fontId="18" fillId="32" borderId="0" xfId="68" applyFont="1" applyFill="1" applyAlignment="1">
      <alignment horizontal="centerContinuous"/>
      <protection/>
    </xf>
    <xf numFmtId="179" fontId="0" fillId="0" borderId="92" xfId="54" applyFont="1" applyBorder="1" applyAlignment="1">
      <alignment horizontal="right"/>
    </xf>
    <xf numFmtId="179" fontId="0" fillId="0" borderId="98" xfId="54" applyFont="1" applyBorder="1" applyAlignment="1">
      <alignment horizontal="right"/>
    </xf>
    <xf numFmtId="179" fontId="0" fillId="0" borderId="99" xfId="54" applyFont="1" applyBorder="1" applyAlignment="1">
      <alignment horizontal="left"/>
    </xf>
    <xf numFmtId="179" fontId="0" fillId="0" borderId="100" xfId="54" applyFont="1" applyBorder="1" applyAlignment="1">
      <alignment horizontal="left"/>
    </xf>
    <xf numFmtId="0" fontId="10" fillId="0" borderId="101" xfId="0" applyFont="1" applyBorder="1" applyAlignment="1">
      <alignment horizontal="left"/>
    </xf>
    <xf numFmtId="0" fontId="10" fillId="0" borderId="26" xfId="0" applyFont="1" applyBorder="1" applyAlignment="1">
      <alignment horizontal="left" wrapText="1"/>
    </xf>
    <xf numFmtId="49" fontId="7" fillId="0" borderId="0" xfId="51" applyNumberFormat="1" applyFill="1" applyAlignment="1" applyProtection="1">
      <alignment horizontal="center"/>
      <protection/>
    </xf>
    <xf numFmtId="171" fontId="9" fillId="0" borderId="0" xfId="68" applyNumberFormat="1" applyFont="1" applyFill="1" applyBorder="1">
      <alignment/>
      <protection/>
    </xf>
    <xf numFmtId="171" fontId="10" fillId="0" borderId="0" xfId="68" applyNumberFormat="1" applyFont="1" applyFill="1" applyBorder="1">
      <alignment/>
      <protection/>
    </xf>
    <xf numFmtId="179" fontId="14" fillId="0" borderId="0" xfId="54" applyFont="1" applyFill="1" applyBorder="1" applyAlignment="1">
      <alignment/>
    </xf>
    <xf numFmtId="2" fontId="9" fillId="0" borderId="0" xfId="68" applyNumberFormat="1" applyFont="1" applyFill="1" applyBorder="1">
      <alignment/>
      <protection/>
    </xf>
    <xf numFmtId="179" fontId="0" fillId="0" borderId="0" xfId="54" applyFont="1" applyFill="1" applyBorder="1" applyAlignment="1">
      <alignment/>
    </xf>
    <xf numFmtId="4" fontId="10" fillId="0" borderId="92" xfId="0" applyNumberFormat="1" applyFont="1" applyBorder="1" applyAlignment="1">
      <alignment horizontal="right"/>
    </xf>
    <xf numFmtId="179" fontId="14" fillId="33" borderId="34" xfId="54" applyFont="1" applyFill="1" applyBorder="1" applyAlignment="1">
      <alignment horizontal="center"/>
    </xf>
    <xf numFmtId="4" fontId="50" fillId="0" borderId="0" xfId="67" applyNumberFormat="1">
      <alignment/>
      <protection/>
    </xf>
    <xf numFmtId="4" fontId="10" fillId="0" borderId="72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102" xfId="0" applyNumberFormat="1" applyFont="1" applyBorder="1" applyAlignment="1">
      <alignment/>
    </xf>
    <xf numFmtId="0" fontId="7" fillId="32" borderId="30" xfId="51" applyFill="1" applyBorder="1" applyAlignment="1" applyProtection="1">
      <alignment horizontal="center"/>
      <protection/>
    </xf>
    <xf numFmtId="0" fontId="10" fillId="0" borderId="15" xfId="0" applyFont="1" applyFill="1" applyBorder="1" applyAlignment="1">
      <alignment horizontal="justify" vertical="top" wrapText="1"/>
    </xf>
    <xf numFmtId="0" fontId="72" fillId="32" borderId="0" xfId="70" applyFont="1" applyFill="1" applyBorder="1">
      <alignment/>
      <protection/>
    </xf>
    <xf numFmtId="179" fontId="10" fillId="0" borderId="72" xfId="54" applyFont="1" applyBorder="1" applyAlignment="1">
      <alignment horizontal="left"/>
    </xf>
    <xf numFmtId="0" fontId="23" fillId="0" borderId="0" xfId="0" applyFont="1" applyAlignment="1">
      <alignment/>
    </xf>
    <xf numFmtId="0" fontId="10" fillId="32" borderId="0" xfId="0" applyFont="1" applyFill="1" applyAlignment="1">
      <alignment horizontal="centerContinuous"/>
    </xf>
    <xf numFmtId="0" fontId="19" fillId="32" borderId="0" xfId="0" applyFont="1" applyFill="1" applyAlignment="1">
      <alignment horizontal="centerContinuous"/>
    </xf>
    <xf numFmtId="0" fontId="20" fillId="0" borderId="70" xfId="0" applyFont="1" applyBorder="1" applyAlignment="1">
      <alignment horizontal="centerContinuous"/>
    </xf>
    <xf numFmtId="0" fontId="18" fillId="0" borderId="103" xfId="0" applyFont="1" applyBorder="1" applyAlignment="1">
      <alignment horizontal="centerContinuous"/>
    </xf>
    <xf numFmtId="0" fontId="18" fillId="0" borderId="18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9" borderId="0" xfId="0" applyFont="1" applyFill="1" applyAlignment="1">
      <alignment/>
    </xf>
    <xf numFmtId="4" fontId="10" fillId="39" borderId="0" xfId="0" applyNumberFormat="1" applyFont="1" applyFill="1" applyAlignment="1">
      <alignment/>
    </xf>
    <xf numFmtId="4" fontId="3" fillId="0" borderId="0" xfId="68" applyNumberFormat="1" applyFont="1" applyFill="1">
      <alignment/>
      <protection/>
    </xf>
    <xf numFmtId="0" fontId="67" fillId="7" borderId="0" xfId="0" applyFont="1" applyFill="1" applyAlignment="1">
      <alignment/>
    </xf>
    <xf numFmtId="0" fontId="67" fillId="6" borderId="0" xfId="0" applyFont="1" applyFill="1" applyAlignment="1">
      <alignment/>
    </xf>
    <xf numFmtId="4" fontId="50" fillId="0" borderId="0" xfId="63" applyNumberFormat="1">
      <alignment/>
      <protection/>
    </xf>
    <xf numFmtId="179" fontId="10" fillId="0" borderId="0" xfId="0" applyNumberFormat="1" applyFont="1" applyAlignment="1">
      <alignment/>
    </xf>
    <xf numFmtId="4" fontId="10" fillId="0" borderId="0" xfId="68" applyNumberFormat="1" applyFont="1">
      <alignment/>
      <protection/>
    </xf>
    <xf numFmtId="4" fontId="73" fillId="36" borderId="0" xfId="0" applyNumberFormat="1" applyFont="1" applyFill="1" applyAlignment="1">
      <alignment horizontal="center"/>
    </xf>
    <xf numFmtId="49" fontId="73" fillId="36" borderId="0" xfId="0" applyNumberFormat="1" applyFont="1" applyFill="1" applyAlignment="1" quotePrefix="1">
      <alignment horizontal="center"/>
    </xf>
    <xf numFmtId="0" fontId="24" fillId="0" borderId="0" xfId="68" applyFont="1">
      <alignment/>
      <protection/>
    </xf>
    <xf numFmtId="171" fontId="24" fillId="0" borderId="0" xfId="57" applyFont="1" applyAlignment="1">
      <alignment/>
    </xf>
    <xf numFmtId="4" fontId="74" fillId="0" borderId="0" xfId="0" applyNumberFormat="1" applyFont="1" applyAlignment="1">
      <alignment/>
    </xf>
    <xf numFmtId="0" fontId="74" fillId="0" borderId="0" xfId="0" applyFont="1" applyAlignment="1" quotePrefix="1">
      <alignment/>
    </xf>
    <xf numFmtId="4" fontId="74" fillId="0" borderId="0" xfId="0" applyNumberFormat="1" applyFont="1" applyAlignment="1" quotePrefix="1">
      <alignment/>
    </xf>
    <xf numFmtId="0" fontId="73" fillId="36" borderId="0" xfId="0" applyFont="1" applyFill="1" applyAlignment="1">
      <alignment/>
    </xf>
    <xf numFmtId="4" fontId="73" fillId="36" borderId="0" xfId="0" applyNumberFormat="1" applyFont="1" applyFill="1" applyAlignment="1">
      <alignment/>
    </xf>
    <xf numFmtId="224" fontId="67" fillId="0" borderId="0" xfId="0" applyNumberFormat="1" applyFont="1" applyAlignment="1">
      <alignment/>
    </xf>
    <xf numFmtId="178" fontId="67" fillId="0" borderId="0" xfId="0" applyNumberFormat="1" applyFont="1" applyAlignment="1">
      <alignment/>
    </xf>
    <xf numFmtId="178" fontId="68" fillId="0" borderId="0" xfId="0" applyNumberFormat="1" applyFont="1" applyAlignment="1" quotePrefix="1">
      <alignment/>
    </xf>
    <xf numFmtId="178" fontId="67" fillId="0" borderId="0" xfId="0" applyNumberFormat="1" applyFont="1" applyAlignment="1" quotePrefix="1">
      <alignment/>
    </xf>
    <xf numFmtId="49" fontId="74" fillId="0" borderId="0" xfId="0" applyNumberFormat="1" applyFont="1" applyAlignment="1">
      <alignment/>
    </xf>
    <xf numFmtId="43" fontId="10" fillId="32" borderId="0" xfId="68" applyNumberFormat="1" applyFont="1" applyFill="1">
      <alignment/>
      <protection/>
    </xf>
    <xf numFmtId="43" fontId="10" fillId="0" borderId="104" xfId="58" applyFont="1" applyFill="1" applyBorder="1" applyAlignment="1">
      <alignment/>
    </xf>
    <xf numFmtId="43" fontId="10" fillId="0" borderId="105" xfId="58" applyFont="1" applyFill="1" applyBorder="1" applyAlignment="1">
      <alignment/>
    </xf>
    <xf numFmtId="0" fontId="10" fillId="0" borderId="105" xfId="68" applyFont="1" applyFill="1" applyBorder="1">
      <alignment/>
      <protection/>
    </xf>
    <xf numFmtId="179" fontId="9" fillId="32" borderId="67" xfId="54" applyFont="1" applyFill="1" applyBorder="1" applyAlignment="1">
      <alignment/>
    </xf>
    <xf numFmtId="0" fontId="10" fillId="0" borderId="59" xfId="68" applyFont="1" applyFill="1" applyBorder="1" applyAlignment="1">
      <alignment horizontal="justify" wrapText="1"/>
      <protection/>
    </xf>
    <xf numFmtId="4" fontId="10" fillId="0" borderId="104" xfId="68" applyNumberFormat="1" applyFont="1" applyFill="1" applyBorder="1" applyAlignment="1">
      <alignment vertical="center"/>
      <protection/>
    </xf>
    <xf numFmtId="4" fontId="10" fillId="32" borderId="0" xfId="0" applyNumberFormat="1" applyFont="1" applyFill="1" applyAlignment="1">
      <alignment/>
    </xf>
    <xf numFmtId="0" fontId="10" fillId="0" borderId="15" xfId="70" applyFont="1" applyFill="1" applyBorder="1" applyAlignment="1">
      <alignment horizontal="justify" vertical="center" wrapText="1"/>
      <protection/>
    </xf>
    <xf numFmtId="179" fontId="9" fillId="0" borderId="0" xfId="54" applyFont="1" applyFill="1" applyBorder="1" applyAlignment="1">
      <alignment horizontal="center" vertical="center" wrapText="1"/>
    </xf>
    <xf numFmtId="49" fontId="68" fillId="0" borderId="0" xfId="0" applyNumberFormat="1" applyFont="1" applyAlignment="1" quotePrefix="1">
      <alignment horizontal="center"/>
    </xf>
    <xf numFmtId="178" fontId="68" fillId="0" borderId="0" xfId="0" applyNumberFormat="1" applyFont="1" applyAlignment="1" quotePrefix="1">
      <alignment horizontal="center"/>
    </xf>
    <xf numFmtId="178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68" applyFont="1" applyAlignment="1">
      <alignment horizontal="center"/>
      <protection/>
    </xf>
    <xf numFmtId="0" fontId="75" fillId="0" borderId="0" xfId="0" applyFont="1" applyFill="1" applyAlignment="1">
      <alignment horizontal="justify" wrapText="1"/>
    </xf>
    <xf numFmtId="0" fontId="9" fillId="0" borderId="0" xfId="68" applyFont="1" applyAlignment="1">
      <alignment/>
      <protection/>
    </xf>
    <xf numFmtId="0" fontId="9" fillId="0" borderId="0" xfId="68" applyFont="1" applyAlignment="1">
      <alignment horizontal="left"/>
      <protection/>
    </xf>
    <xf numFmtId="0" fontId="9" fillId="0" borderId="0" xfId="68" applyFont="1" applyFill="1" applyAlignment="1">
      <alignment horizontal="center"/>
      <protection/>
    </xf>
    <xf numFmtId="0" fontId="9" fillId="33" borderId="33" xfId="0" applyFont="1" applyFill="1" applyBorder="1" applyAlignment="1">
      <alignment horizontal="center"/>
    </xf>
    <xf numFmtId="0" fontId="9" fillId="33" borderId="10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10" fillId="32" borderId="0" xfId="70" applyFont="1" applyFill="1" applyBorder="1" applyAlignment="1">
      <alignment horizontal="justify" vertical="top" wrapText="1"/>
      <protection/>
    </xf>
    <xf numFmtId="0" fontId="9" fillId="33" borderId="34" xfId="70" applyFont="1" applyFill="1" applyBorder="1" applyAlignment="1">
      <alignment horizontal="center" vertical="top" wrapText="1"/>
      <protection/>
    </xf>
    <xf numFmtId="0" fontId="10" fillId="33" borderId="35" xfId="70" applyFont="1" applyFill="1" applyBorder="1" applyAlignment="1">
      <alignment horizontal="center" vertical="top" wrapText="1"/>
      <protection/>
    </xf>
    <xf numFmtId="0" fontId="10" fillId="33" borderId="34" xfId="70" applyFont="1" applyFill="1" applyBorder="1" applyAlignment="1">
      <alignment horizontal="justify" vertical="top" wrapText="1"/>
      <protection/>
    </xf>
    <xf numFmtId="0" fontId="10" fillId="33" borderId="35" xfId="70" applyFont="1" applyFill="1" applyBorder="1" applyAlignment="1">
      <alignment horizontal="justify" vertical="top" wrapText="1"/>
      <protection/>
    </xf>
    <xf numFmtId="0" fontId="10" fillId="0" borderId="0" xfId="70" applyFont="1" applyFill="1" applyBorder="1" applyAlignment="1">
      <alignment horizontal="justify" vertical="center" wrapText="1"/>
      <protection/>
    </xf>
    <xf numFmtId="0" fontId="10" fillId="0" borderId="16" xfId="70" applyFont="1" applyFill="1" applyBorder="1" applyAlignment="1">
      <alignment horizontal="justify" vertical="center" wrapText="1"/>
      <protection/>
    </xf>
    <xf numFmtId="0" fontId="9" fillId="32" borderId="0" xfId="68" applyFont="1" applyFill="1" applyBorder="1" applyAlignment="1">
      <alignment horizontal="justify" vertical="top" wrapText="1"/>
      <protection/>
    </xf>
    <xf numFmtId="4" fontId="10" fillId="32" borderId="0" xfId="68" applyNumberFormat="1" applyFont="1" applyFill="1" applyBorder="1" applyAlignment="1">
      <alignment horizontal="right" vertical="top" wrapText="1"/>
      <protection/>
    </xf>
    <xf numFmtId="0" fontId="10" fillId="32" borderId="0" xfId="68" applyFont="1" applyFill="1" applyBorder="1" applyAlignment="1">
      <alignment wrapText="1"/>
      <protection/>
    </xf>
    <xf numFmtId="0" fontId="10" fillId="32" borderId="0" xfId="68" applyFont="1" applyFill="1" applyBorder="1" applyAlignment="1">
      <alignment horizontal="right" vertical="top" wrapText="1"/>
      <protection/>
    </xf>
    <xf numFmtId="0" fontId="18" fillId="0" borderId="69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32" borderId="0" xfId="68" applyFont="1" applyFill="1" applyBorder="1" applyAlignment="1">
      <alignment horizontal="center" vertical="top" wrapText="1"/>
      <protection/>
    </xf>
    <xf numFmtId="0" fontId="10" fillId="0" borderId="26" xfId="0" applyFont="1" applyFill="1" applyBorder="1" applyAlignment="1">
      <alignment horizontal="left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ijo" xfId="49"/>
    <cellStyle name="Financiero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_ESTADOS FINANCIEROS- Jun 15" xfId="57"/>
    <cellStyle name="Millares_Hoja4" xfId="58"/>
    <cellStyle name="Currency" xfId="59"/>
    <cellStyle name="Currency [0]" xfId="60"/>
    <cellStyle name="Monetario" xfId="61"/>
    <cellStyle name="Neutral" xfId="62"/>
    <cellStyle name="Normal 13" xfId="63"/>
    <cellStyle name="Normal 16" xfId="64"/>
    <cellStyle name="Normal 17" xfId="65"/>
    <cellStyle name="Normal 5" xfId="66"/>
    <cellStyle name="Normal 8" xfId="67"/>
    <cellStyle name="Normal_ESTADOS FINANCIEROS- Jun 15" xfId="68"/>
    <cellStyle name="Normal_Hoja1" xfId="69"/>
    <cellStyle name="Normal_Libro1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Balance de Situaci&#243;n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Nota 1.2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Nota 1.2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Nota 1.2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Nota 1.2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-Balance de Situaci&#243;n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Nota 1.3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Relationship Id="rId2" Type="http://schemas.openxmlformats.org/officeDocument/2006/relationships/hyperlink" Target="#'Contol Reg. Ban.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Nota 1.3.1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Nota 1.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Nota 1.1.1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'Nota 1.3.2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'1-Balance de Situaci&#243;n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'Nota 1.4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'Nota 1.4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Nota 1.1 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1-Balance de Situaci&#243;n'!A1" /><Relationship Id="rId2" Type="http://schemas.openxmlformats.org/officeDocument/2006/relationships/hyperlink" Target="#'1-Balance de Situaci&#243;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0</xdr:col>
      <xdr:colOff>1323975</xdr:colOff>
      <xdr:row>7</xdr:row>
      <xdr:rowOff>133350</xdr:rowOff>
    </xdr:to>
    <xdr:grpSp>
      <xdr:nvGrpSpPr>
        <xdr:cNvPr id="1" name="1 Grupo"/>
        <xdr:cNvGrpSpPr>
          <a:grpSpLocks/>
        </xdr:cNvGrpSpPr>
      </xdr:nvGrpSpPr>
      <xdr:grpSpPr>
        <a:xfrm>
          <a:off x="47625" y="971550"/>
          <a:ext cx="1276350" cy="7334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al Balance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de Situación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9</xdr:row>
      <xdr:rowOff>38100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90487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3 Rectángulo"/>
          <xdr:cNvSpPr>
            <a:spLocks/>
          </xdr:cNvSpPr>
        </xdr:nvSpPr>
        <xdr:spPr>
          <a:xfrm>
            <a:off x="433724" y="474"/>
            <a:ext cx="1272955" cy="7622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2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cobrar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152400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8105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cobrar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0</xdr:col>
      <xdr:colOff>1276350</xdr:colOff>
      <xdr:row>10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0" y="1314450"/>
          <a:ext cx="1276350" cy="552450"/>
          <a:chOff x="433724" y="474"/>
          <a:chExt cx="1276350" cy="773298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5995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13813"/>
            <a:ext cx="1276350" cy="7599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cobrar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0</xdr:col>
      <xdr:colOff>1219200</xdr:colOff>
      <xdr:row>12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0" y="1333500"/>
          <a:ext cx="1219200" cy="704850"/>
          <a:chOff x="433724" y="474"/>
          <a:chExt cx="1272955" cy="773298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8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10914"/>
            <a:ext cx="1272955" cy="762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cobrar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0</xdr:col>
      <xdr:colOff>1285875</xdr:colOff>
      <xdr:row>8</xdr:row>
      <xdr:rowOff>95250</xdr:rowOff>
    </xdr:to>
    <xdr:grpSp>
      <xdr:nvGrpSpPr>
        <xdr:cNvPr id="1" name="1 Grupo"/>
        <xdr:cNvGrpSpPr>
          <a:grpSpLocks/>
        </xdr:cNvGrpSpPr>
      </xdr:nvGrpSpPr>
      <xdr:grpSpPr>
        <a:xfrm>
          <a:off x="9525" y="1076325"/>
          <a:ext cx="1276350" cy="723900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al Balance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de Situación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9525</xdr:rowOff>
    </xdr:from>
    <xdr:to>
      <xdr:col>0</xdr:col>
      <xdr:colOff>1257300</xdr:colOff>
      <xdr:row>9</xdr:row>
      <xdr:rowOff>180975</xdr:rowOff>
    </xdr:to>
    <xdr:grpSp>
      <xdr:nvGrpSpPr>
        <xdr:cNvPr id="1" name="1 Grupo"/>
        <xdr:cNvGrpSpPr>
          <a:grpSpLocks/>
        </xdr:cNvGrpSpPr>
      </xdr:nvGrpSpPr>
      <xdr:grpSpPr>
        <a:xfrm>
          <a:off x="38100" y="1238250"/>
          <a:ext cx="1219200" cy="74295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186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18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 por pagar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152400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89535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1276350</xdr:colOff>
      <xdr:row>7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085850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  <xdr:twoCellAnchor>
    <xdr:from>
      <xdr:col>0</xdr:col>
      <xdr:colOff>19050</xdr:colOff>
      <xdr:row>18</xdr:row>
      <xdr:rowOff>257175</xdr:rowOff>
    </xdr:from>
    <xdr:to>
      <xdr:col>0</xdr:col>
      <xdr:colOff>1295400</xdr:colOff>
      <xdr:row>22</xdr:row>
      <xdr:rowOff>247650</xdr:rowOff>
    </xdr:to>
    <xdr:grpSp>
      <xdr:nvGrpSpPr>
        <xdr:cNvPr id="4" name="1 Grupo"/>
        <xdr:cNvGrpSpPr>
          <a:grpSpLocks/>
        </xdr:cNvGrpSpPr>
      </xdr:nvGrpSpPr>
      <xdr:grpSpPr>
        <a:xfrm>
          <a:off x="19050" y="4248150"/>
          <a:ext cx="1276350" cy="914400"/>
          <a:chOff x="433724" y="474"/>
          <a:chExt cx="1276350" cy="763773"/>
        </a:xfrm>
        <a:solidFill>
          <a:srgbClr val="FFFFFF"/>
        </a:solidFill>
      </xdr:grpSpPr>
      <xdr:sp>
        <xdr:nvSpPr>
          <xdr:cNvPr id="5" name="5 Rectángulo"/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noFill/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7 Rectángulo">
            <a:hlinkClick r:id="rId2"/>
          </xdr:cNvPr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Ir a Control de Registros Bancarios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142875</xdr:rowOff>
    </xdr:from>
    <xdr:to>
      <xdr:col>0</xdr:col>
      <xdr:colOff>1304925</xdr:colOff>
      <xdr:row>9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28575" y="1181100"/>
          <a:ext cx="1276350" cy="762000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recursos propios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142875</xdr:rowOff>
    </xdr:from>
    <xdr:to>
      <xdr:col>0</xdr:col>
      <xdr:colOff>1323975</xdr:colOff>
      <xdr:row>8</xdr:row>
      <xdr:rowOff>209550</xdr:rowOff>
    </xdr:to>
    <xdr:grpSp>
      <xdr:nvGrpSpPr>
        <xdr:cNvPr id="1" name="1 Grupo"/>
        <xdr:cNvGrpSpPr>
          <a:grpSpLocks/>
        </xdr:cNvGrpSpPr>
      </xdr:nvGrpSpPr>
      <xdr:grpSpPr>
        <a:xfrm>
          <a:off x="47625" y="1181100"/>
          <a:ext cx="1276350" cy="704850"/>
          <a:chOff x="433724" y="474"/>
          <a:chExt cx="1276350" cy="762408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40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638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recursos propios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7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5247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0</xdr:col>
      <xdr:colOff>1276350</xdr:colOff>
      <xdr:row>11</xdr:row>
      <xdr:rowOff>133350</xdr:rowOff>
    </xdr:to>
    <xdr:grpSp>
      <xdr:nvGrpSpPr>
        <xdr:cNvPr id="1" name="1 Grupo"/>
        <xdr:cNvGrpSpPr>
          <a:grpSpLocks/>
        </xdr:cNvGrpSpPr>
      </xdr:nvGrpSpPr>
      <xdr:grpSpPr>
        <a:xfrm>
          <a:off x="38100" y="1219200"/>
          <a:ext cx="123825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recursos propios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0</xdr:col>
      <xdr:colOff>1352550</xdr:colOff>
      <xdr:row>8</xdr:row>
      <xdr:rowOff>95250</xdr:rowOff>
    </xdr:to>
    <xdr:grpSp>
      <xdr:nvGrpSpPr>
        <xdr:cNvPr id="1" name="2 Grupo"/>
        <xdr:cNvGrpSpPr>
          <a:grpSpLocks/>
        </xdr:cNvGrpSpPr>
      </xdr:nvGrpSpPr>
      <xdr:grpSpPr>
        <a:xfrm>
          <a:off x="47625" y="1028700"/>
          <a:ext cx="1304925" cy="7239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cuentas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por pagar recursos propios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95250</xdr:rowOff>
    </xdr:from>
    <xdr:to>
      <xdr:col>0</xdr:col>
      <xdr:colOff>1304925</xdr:colOff>
      <xdr:row>10</xdr:row>
      <xdr:rowOff>19050</xdr:rowOff>
    </xdr:to>
    <xdr:grpSp>
      <xdr:nvGrpSpPr>
        <xdr:cNvPr id="1" name="1 Grupo"/>
        <xdr:cNvGrpSpPr>
          <a:grpSpLocks/>
        </xdr:cNvGrpSpPr>
      </xdr:nvGrpSpPr>
      <xdr:grpSpPr>
        <a:xfrm>
          <a:off x="9525" y="1133475"/>
          <a:ext cx="1295400" cy="771525"/>
          <a:chOff x="433724" y="474"/>
          <a:chExt cx="1272955" cy="764110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677"/>
            <a:ext cx="1272955" cy="75990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677"/>
            <a:ext cx="1272955" cy="7599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recursos propios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5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6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recursos propios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104775</xdr:rowOff>
    </xdr:from>
    <xdr:to>
      <xdr:col>0</xdr:col>
      <xdr:colOff>1314450</xdr:colOff>
      <xdr:row>10</xdr:row>
      <xdr:rowOff>9525</xdr:rowOff>
    </xdr:to>
    <xdr:grpSp>
      <xdr:nvGrpSpPr>
        <xdr:cNvPr id="1" name="4 Grupo"/>
        <xdr:cNvGrpSpPr>
          <a:grpSpLocks/>
        </xdr:cNvGrpSpPr>
      </xdr:nvGrpSpPr>
      <xdr:grpSpPr>
        <a:xfrm>
          <a:off x="47625" y="1238250"/>
          <a:ext cx="1266825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5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6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1133475</xdr:colOff>
      <xdr:row>7</xdr:row>
      <xdr:rowOff>209550</xdr:rowOff>
    </xdr:to>
    <xdr:grpSp>
      <xdr:nvGrpSpPr>
        <xdr:cNvPr id="1" name="1 Grupo"/>
        <xdr:cNvGrpSpPr>
          <a:grpSpLocks/>
        </xdr:cNvGrpSpPr>
      </xdr:nvGrpSpPr>
      <xdr:grpSpPr>
        <a:xfrm>
          <a:off x="0" y="647700"/>
          <a:ext cx="1133475" cy="6477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a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Caja y Bancos cuenta 20192-8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1114425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0668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1162050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114425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1323975</xdr:colOff>
      <xdr:row>8</xdr:row>
      <xdr:rowOff>304800</xdr:rowOff>
    </xdr:to>
    <xdr:grpSp>
      <xdr:nvGrpSpPr>
        <xdr:cNvPr id="1" name="1 Grupo"/>
        <xdr:cNvGrpSpPr>
          <a:grpSpLocks/>
        </xdr:cNvGrpSpPr>
      </xdr:nvGrpSpPr>
      <xdr:grpSpPr>
        <a:xfrm>
          <a:off x="0" y="1171575"/>
          <a:ext cx="1323975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a terceros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1181100</xdr:colOff>
      <xdr:row>10</xdr:row>
      <xdr:rowOff>57150</xdr:rowOff>
    </xdr:to>
    <xdr:grpSp>
      <xdr:nvGrpSpPr>
        <xdr:cNvPr id="1" name="1 Grupo"/>
        <xdr:cNvGrpSpPr>
          <a:grpSpLocks/>
        </xdr:cNvGrpSpPr>
      </xdr:nvGrpSpPr>
      <xdr:grpSpPr>
        <a:xfrm>
          <a:off x="0" y="1371600"/>
          <a:ext cx="11811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a terceros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1323975</xdr:colOff>
      <xdr:row>8</xdr:row>
      <xdr:rowOff>285750</xdr:rowOff>
    </xdr:to>
    <xdr:grpSp>
      <xdr:nvGrpSpPr>
        <xdr:cNvPr id="1" name="1 Grupo"/>
        <xdr:cNvGrpSpPr>
          <a:grpSpLocks/>
        </xdr:cNvGrpSpPr>
      </xdr:nvGrpSpPr>
      <xdr:grpSpPr>
        <a:xfrm>
          <a:off x="0" y="1323975"/>
          <a:ext cx="1323975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a terceros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1104900</xdr:colOff>
      <xdr:row>11</xdr:row>
      <xdr:rowOff>95250</xdr:rowOff>
    </xdr:to>
    <xdr:grpSp>
      <xdr:nvGrpSpPr>
        <xdr:cNvPr id="1" name="1 Grupo"/>
        <xdr:cNvGrpSpPr>
          <a:grpSpLocks/>
        </xdr:cNvGrpSpPr>
      </xdr:nvGrpSpPr>
      <xdr:grpSpPr>
        <a:xfrm>
          <a:off x="0" y="1304925"/>
          <a:ext cx="11049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a terceros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1276350</xdr:colOff>
      <xdr:row>9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419225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1343025</xdr:colOff>
      <xdr:row>8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2954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1238250</xdr:colOff>
      <xdr:row>8</xdr:row>
      <xdr:rowOff>19050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190625" cy="65722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0</xdr:col>
      <xdr:colOff>1238250</xdr:colOff>
      <xdr:row>8</xdr:row>
      <xdr:rowOff>19050</xdr:rowOff>
    </xdr:to>
    <xdr:grpSp>
      <xdr:nvGrpSpPr>
        <xdr:cNvPr id="1" name="1 Grupo"/>
        <xdr:cNvGrpSpPr>
          <a:grpSpLocks/>
        </xdr:cNvGrpSpPr>
      </xdr:nvGrpSpPr>
      <xdr:grpSpPr>
        <a:xfrm>
          <a:off x="47625" y="1019175"/>
          <a:ext cx="1190625" cy="65722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Cuentas por pagar a terceros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104775</xdr:rowOff>
    </xdr:from>
    <xdr:to>
      <xdr:col>0</xdr:col>
      <xdr:colOff>1323975</xdr:colOff>
      <xdr:row>9</xdr:row>
      <xdr:rowOff>66675</xdr:rowOff>
    </xdr:to>
    <xdr:grpSp>
      <xdr:nvGrpSpPr>
        <xdr:cNvPr id="1" name="4 Grupo"/>
        <xdr:cNvGrpSpPr>
          <a:grpSpLocks/>
        </xdr:cNvGrpSpPr>
      </xdr:nvGrpSpPr>
      <xdr:grpSpPr>
        <a:xfrm>
          <a:off x="28575" y="1019175"/>
          <a:ext cx="1295400" cy="75247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5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6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al Balance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de Situación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0</xdr:col>
      <xdr:colOff>1200150</xdr:colOff>
      <xdr:row>8</xdr:row>
      <xdr:rowOff>0</xdr:rowOff>
    </xdr:to>
    <xdr:grpSp>
      <xdr:nvGrpSpPr>
        <xdr:cNvPr id="1" name="1 Grupo"/>
        <xdr:cNvGrpSpPr>
          <a:grpSpLocks/>
        </xdr:cNvGrpSpPr>
      </xdr:nvGrpSpPr>
      <xdr:grpSpPr>
        <a:xfrm>
          <a:off x="9525" y="1038225"/>
          <a:ext cx="1190625" cy="61912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5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6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Ingresos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0</xdr:col>
      <xdr:colOff>1266825</xdr:colOff>
      <xdr:row>8</xdr:row>
      <xdr:rowOff>28575</xdr:rowOff>
    </xdr:to>
    <xdr:grpSp>
      <xdr:nvGrpSpPr>
        <xdr:cNvPr id="1" name="1 Grupo"/>
        <xdr:cNvGrpSpPr>
          <a:grpSpLocks/>
        </xdr:cNvGrpSpPr>
      </xdr:nvGrpSpPr>
      <xdr:grpSpPr>
        <a:xfrm>
          <a:off x="76200" y="1028700"/>
          <a:ext cx="1190625" cy="657225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5 Rectángulo"/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6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3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Ingresos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1276350</xdr:colOff>
      <xdr:row>8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228725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1276350</xdr:colOff>
      <xdr:row>8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228725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1276350</xdr:colOff>
      <xdr:row>8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228725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1276350</xdr:colOff>
      <xdr:row>8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0" y="1228725"/>
          <a:ext cx="1276350" cy="809625"/>
          <a:chOff x="433724" y="474"/>
          <a:chExt cx="1276350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6350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 saldos bancarios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1181100</xdr:colOff>
      <xdr:row>9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0" y="1066800"/>
          <a:ext cx="118110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3 Rectángulo">
            <a:hlinkClick r:id="rId1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al Balance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de Situación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1238250</xdr:colOff>
      <xdr:row>9</xdr:row>
      <xdr:rowOff>38100</xdr:rowOff>
    </xdr:to>
    <xdr:grpSp>
      <xdr:nvGrpSpPr>
        <xdr:cNvPr id="4" name="1 Grupo"/>
        <xdr:cNvGrpSpPr>
          <a:grpSpLocks/>
        </xdr:cNvGrpSpPr>
      </xdr:nvGrpSpPr>
      <xdr:grpSpPr>
        <a:xfrm>
          <a:off x="0" y="1066800"/>
          <a:ext cx="1238250" cy="762000"/>
          <a:chOff x="433724" y="474"/>
          <a:chExt cx="1272955" cy="763773"/>
        </a:xfrm>
        <a:solidFill>
          <a:srgbClr val="FFFFFF"/>
        </a:solidFill>
      </xdr:grpSpPr>
      <xdr:sp>
        <xdr:nvSpPr>
          <xdr:cNvPr id="5" name="10 Rectángulo"/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1 Rectángulo">
            <a:hlinkClick r:id="rId2"/>
          </xdr:cNvPr>
          <xdr:cNvSpPr>
            <a:spLocks/>
          </xdr:cNvSpPr>
        </xdr:nvSpPr>
        <xdr:spPr>
          <a:xfrm>
            <a:off x="433724" y="474"/>
            <a:ext cx="1272955" cy="762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5720" rIns="4572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Volver  al Balance de Situación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&#237;tico%20May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1">
          <cell r="E21">
            <v>1.42</v>
          </cell>
        </row>
        <row r="22">
          <cell r="E22">
            <v>1000</v>
          </cell>
        </row>
        <row r="23">
          <cell r="E23">
            <v>35556.01</v>
          </cell>
        </row>
        <row r="24">
          <cell r="E24">
            <v>1000</v>
          </cell>
        </row>
        <row r="25">
          <cell r="E25">
            <v>481086.39</v>
          </cell>
        </row>
        <row r="26">
          <cell r="E26">
            <v>159610</v>
          </cell>
        </row>
        <row r="27">
          <cell r="D27">
            <v>1.42</v>
          </cell>
        </row>
        <row r="28">
          <cell r="E28">
            <v>1796585.4</v>
          </cell>
        </row>
        <row r="30">
          <cell r="D30">
            <v>4619134.95</v>
          </cell>
        </row>
        <row r="32">
          <cell r="D32">
            <v>11601988.34</v>
          </cell>
        </row>
        <row r="33">
          <cell r="D33">
            <v>83657932.99</v>
          </cell>
        </row>
        <row r="34">
          <cell r="D34">
            <v>75573977</v>
          </cell>
        </row>
        <row r="35">
          <cell r="D35">
            <v>2649867</v>
          </cell>
        </row>
        <row r="36">
          <cell r="D36">
            <v>1796585.4</v>
          </cell>
        </row>
        <row r="38">
          <cell r="D38">
            <v>3048215.44</v>
          </cell>
        </row>
        <row r="39">
          <cell r="E39">
            <v>3555572.77</v>
          </cell>
        </row>
        <row r="209">
          <cell r="D209">
            <v>75573977</v>
          </cell>
        </row>
        <row r="210">
          <cell r="E210">
            <v>75573977</v>
          </cell>
        </row>
        <row r="211">
          <cell r="E211">
            <v>2619867.25</v>
          </cell>
        </row>
        <row r="212">
          <cell r="D212">
            <v>179974947</v>
          </cell>
        </row>
        <row r="213">
          <cell r="E213">
            <v>179605839.37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15.7109375" style="7" customWidth="1"/>
    <col min="2" max="2" width="35.57421875" style="7" customWidth="1"/>
    <col min="3" max="7" width="17.7109375" style="7" customWidth="1"/>
    <col min="8" max="8" width="11.00390625" style="8" customWidth="1"/>
    <col min="9" max="9" width="16.28125" style="8" customWidth="1"/>
    <col min="10" max="10" width="25.7109375" style="456" customWidth="1"/>
    <col min="11" max="11" width="40.7109375" style="456" customWidth="1"/>
    <col min="12" max="12" width="20.7109375" style="266" customWidth="1"/>
    <col min="13" max="14" width="16.7109375" style="266" customWidth="1"/>
    <col min="15" max="16" width="18.7109375" style="266" customWidth="1"/>
    <col min="17" max="16384" width="11.421875" style="8" customWidth="1"/>
  </cols>
  <sheetData>
    <row r="1" spans="1:7" ht="11.25" customHeight="1">
      <c r="A1" s="1"/>
      <c r="B1" s="5"/>
      <c r="C1" s="6"/>
      <c r="D1" s="6"/>
      <c r="E1" s="6"/>
      <c r="F1" s="6"/>
      <c r="G1" s="6"/>
    </row>
    <row r="2" spans="1:16" s="306" customFormat="1" ht="11.25">
      <c r="A2" s="470"/>
      <c r="B2" s="470"/>
      <c r="C2" s="470"/>
      <c r="D2" s="470"/>
      <c r="E2" s="470"/>
      <c r="F2" s="470"/>
      <c r="G2" s="470"/>
      <c r="J2" s="456"/>
      <c r="K2" s="456"/>
      <c r="L2" s="266"/>
      <c r="M2" s="266"/>
      <c r="N2" s="266"/>
      <c r="O2" s="266"/>
      <c r="P2" s="266"/>
    </row>
    <row r="3" spans="1:16" s="306" customFormat="1" ht="11.25">
      <c r="A3" s="471" t="s">
        <v>38</v>
      </c>
      <c r="B3" s="472"/>
      <c r="C3" s="473"/>
      <c r="D3" s="473"/>
      <c r="E3" s="473"/>
      <c r="F3" s="473"/>
      <c r="G3" s="473"/>
      <c r="J3" s="471" t="s">
        <v>38</v>
      </c>
      <c r="K3" s="472"/>
      <c r="L3" s="473"/>
      <c r="M3" s="473"/>
      <c r="N3" s="473"/>
      <c r="O3" s="473"/>
      <c r="P3" s="473"/>
    </row>
    <row r="4" spans="1:16" s="306" customFormat="1" ht="12.75">
      <c r="A4" s="471" t="s">
        <v>39</v>
      </c>
      <c r="B4" s="474"/>
      <c r="C4" s="474"/>
      <c r="D4" s="474"/>
      <c r="E4" s="474"/>
      <c r="F4" s="474"/>
      <c r="G4" s="474"/>
      <c r="J4" s="471" t="s">
        <v>39</v>
      </c>
      <c r="K4" s="474"/>
      <c r="L4" s="474"/>
      <c r="M4" s="474"/>
      <c r="N4" s="474"/>
      <c r="O4" s="474"/>
      <c r="P4" s="474"/>
    </row>
    <row r="5" spans="1:16" s="255" customFormat="1" ht="12.75">
      <c r="A5" s="471" t="s">
        <v>660</v>
      </c>
      <c r="B5" s="474"/>
      <c r="C5" s="474"/>
      <c r="D5" s="474"/>
      <c r="E5" s="474"/>
      <c r="F5" s="474"/>
      <c r="G5" s="474"/>
      <c r="J5" s="471" t="s">
        <v>660</v>
      </c>
      <c r="K5" s="474"/>
      <c r="L5" s="474"/>
      <c r="M5" s="474"/>
      <c r="N5" s="474"/>
      <c r="O5" s="474"/>
      <c r="P5" s="474"/>
    </row>
    <row r="6" spans="1:16" s="255" customFormat="1" ht="11.25">
      <c r="A6" s="456"/>
      <c r="B6" s="456"/>
      <c r="C6" s="266"/>
      <c r="D6" s="266"/>
      <c r="E6" s="266"/>
      <c r="F6" s="266"/>
      <c r="G6" s="266"/>
      <c r="J6" s="456"/>
      <c r="K6" s="456"/>
      <c r="L6" s="266"/>
      <c r="M6" s="266"/>
      <c r="N6" s="266"/>
      <c r="O6" s="266"/>
      <c r="P6" s="266"/>
    </row>
    <row r="7" spans="1:16" s="306" customFormat="1" ht="11.25">
      <c r="A7" s="456"/>
      <c r="B7" s="456"/>
      <c r="C7" s="266"/>
      <c r="D7" s="266"/>
      <c r="E7" s="266"/>
      <c r="F7" s="266"/>
      <c r="G7" s="266"/>
      <c r="J7" s="456"/>
      <c r="K7" s="456"/>
      <c r="L7" s="266"/>
      <c r="M7" s="266"/>
      <c r="N7" s="266"/>
      <c r="O7" s="266"/>
      <c r="P7" s="266"/>
    </row>
    <row r="8" spans="1:16" ht="11.25">
      <c r="A8" s="457" t="s">
        <v>661</v>
      </c>
      <c r="B8" s="456"/>
      <c r="C8" s="266"/>
      <c r="D8" s="266"/>
      <c r="E8" s="266"/>
      <c r="F8" s="266"/>
      <c r="G8" s="267" t="s">
        <v>40</v>
      </c>
      <c r="J8" s="457" t="s">
        <v>661</v>
      </c>
      <c r="P8" s="267" t="s">
        <v>40</v>
      </c>
    </row>
    <row r="9" spans="1:7" ht="11.25">
      <c r="A9" s="456"/>
      <c r="B9" s="456"/>
      <c r="C9" s="266"/>
      <c r="D9" s="266"/>
      <c r="E9" s="266"/>
      <c r="F9" s="266"/>
      <c r="G9" s="266"/>
    </row>
    <row r="10" spans="1:16" ht="11.25">
      <c r="A10" s="457" t="s">
        <v>0</v>
      </c>
      <c r="B10" s="457" t="s">
        <v>41</v>
      </c>
      <c r="C10" s="299" t="s">
        <v>42</v>
      </c>
      <c r="D10" s="299" t="s">
        <v>43</v>
      </c>
      <c r="E10" s="299" t="s">
        <v>44</v>
      </c>
      <c r="F10" s="299" t="s">
        <v>45</v>
      </c>
      <c r="G10" s="299" t="s">
        <v>46</v>
      </c>
      <c r="J10" s="457" t="s">
        <v>0</v>
      </c>
      <c r="K10" s="457" t="s">
        <v>41</v>
      </c>
      <c r="L10" s="299" t="s">
        <v>42</v>
      </c>
      <c r="M10" s="299" t="s">
        <v>43</v>
      </c>
      <c r="N10" s="299" t="s">
        <v>44</v>
      </c>
      <c r="O10" s="299" t="s">
        <v>45</v>
      </c>
      <c r="P10" s="299" t="s">
        <v>46</v>
      </c>
    </row>
    <row r="11" spans="1:7" ht="11.25">
      <c r="A11" s="456"/>
      <c r="B11" s="456"/>
      <c r="C11" s="266"/>
      <c r="D11" s="266"/>
      <c r="E11" s="266"/>
      <c r="F11" s="266"/>
      <c r="G11" s="266"/>
    </row>
    <row r="12" spans="1:17" ht="11.25">
      <c r="A12" s="456"/>
      <c r="B12" s="456"/>
      <c r="C12" s="266"/>
      <c r="D12" s="266"/>
      <c r="E12" s="266"/>
      <c r="F12" s="266"/>
      <c r="G12" s="266"/>
      <c r="Q12" s="266"/>
    </row>
    <row r="13" spans="1:17" ht="11.25">
      <c r="A13" s="458" t="s">
        <v>47</v>
      </c>
      <c r="B13" s="458" t="s">
        <v>48</v>
      </c>
      <c r="C13" s="266">
        <v>17686065753.7</v>
      </c>
      <c r="D13" s="266">
        <v>1530670745.26</v>
      </c>
      <c r="E13" s="266">
        <v>1127737603.26</v>
      </c>
      <c r="F13" s="266">
        <v>402933142</v>
      </c>
      <c r="G13" s="266">
        <v>18088998895.7</v>
      </c>
      <c r="H13" s="8" t="b">
        <f>+A13=J13</f>
        <v>1</v>
      </c>
      <c r="I13" s="440">
        <f>+G13-P13</f>
        <v>0</v>
      </c>
      <c r="J13" s="458" t="s">
        <v>47</v>
      </c>
      <c r="K13" s="458" t="s">
        <v>48</v>
      </c>
      <c r="L13" s="266">
        <v>17686065753.7</v>
      </c>
      <c r="M13" s="266">
        <v>1530670745.26</v>
      </c>
      <c r="N13" s="266">
        <v>1127737603.26</v>
      </c>
      <c r="O13" s="266">
        <v>402933142</v>
      </c>
      <c r="P13" s="266">
        <v>18088998895.7</v>
      </c>
      <c r="Q13" s="266"/>
    </row>
    <row r="14" spans="1:17" ht="11.25">
      <c r="A14" s="458" t="s">
        <v>49</v>
      </c>
      <c r="B14" s="458" t="s">
        <v>50</v>
      </c>
      <c r="C14" s="266">
        <v>17686065753.7</v>
      </c>
      <c r="D14" s="266">
        <v>1530670745.26</v>
      </c>
      <c r="E14" s="266">
        <v>1127737603.26</v>
      </c>
      <c r="F14" s="266">
        <v>402933142</v>
      </c>
      <c r="G14" s="266">
        <v>18088998895.7</v>
      </c>
      <c r="H14" s="8" t="b">
        <f aca="true" t="shared" si="0" ref="H14:H77">+A14=J14</f>
        <v>1</v>
      </c>
      <c r="I14" s="440">
        <f aca="true" t="shared" si="1" ref="I14:I77">+G14-P14</f>
        <v>0</v>
      </c>
      <c r="J14" s="458" t="s">
        <v>49</v>
      </c>
      <c r="K14" s="458" t="s">
        <v>50</v>
      </c>
      <c r="L14" s="266">
        <v>17686065753.7</v>
      </c>
      <c r="M14" s="266">
        <v>1530670745.26</v>
      </c>
      <c r="N14" s="266">
        <v>1127737603.26</v>
      </c>
      <c r="O14" s="266">
        <v>402933142</v>
      </c>
      <c r="P14" s="266">
        <v>18088998895.7</v>
      </c>
      <c r="Q14" s="266"/>
    </row>
    <row r="15" spans="1:17" ht="11.25">
      <c r="A15" s="458" t="s">
        <v>51</v>
      </c>
      <c r="B15" s="458" t="s">
        <v>52</v>
      </c>
      <c r="C15" s="266">
        <v>15332570416.07</v>
      </c>
      <c r="D15" s="266">
        <v>1184404298.96</v>
      </c>
      <c r="E15" s="266">
        <v>558835233.81</v>
      </c>
      <c r="F15" s="266">
        <v>625569065.15</v>
      </c>
      <c r="G15" s="266">
        <v>15958139481.22</v>
      </c>
      <c r="H15" s="8" t="b">
        <f t="shared" si="0"/>
        <v>1</v>
      </c>
      <c r="I15" s="440">
        <f t="shared" si="1"/>
        <v>0</v>
      </c>
      <c r="J15" s="458" t="s">
        <v>51</v>
      </c>
      <c r="K15" s="458" t="s">
        <v>52</v>
      </c>
      <c r="L15" s="266">
        <v>15332570416.07</v>
      </c>
      <c r="M15" s="266">
        <v>1184404298.96</v>
      </c>
      <c r="N15" s="266">
        <v>558835233.81</v>
      </c>
      <c r="O15" s="266">
        <v>625569065.15</v>
      </c>
      <c r="P15" s="266">
        <v>15958139481.22</v>
      </c>
      <c r="Q15" s="266"/>
    </row>
    <row r="16" spans="1:17" ht="11.25">
      <c r="A16" s="458" t="s">
        <v>53</v>
      </c>
      <c r="B16" s="458" t="s">
        <v>52</v>
      </c>
      <c r="C16" s="266">
        <v>15332570416.07</v>
      </c>
      <c r="D16" s="266">
        <v>1184404298.96</v>
      </c>
      <c r="E16" s="266">
        <v>558835233.81</v>
      </c>
      <c r="F16" s="266">
        <v>625569065.15</v>
      </c>
      <c r="G16" s="266">
        <v>15958139481.22</v>
      </c>
      <c r="H16" s="8" t="b">
        <f t="shared" si="0"/>
        <v>1</v>
      </c>
      <c r="I16" s="440">
        <f t="shared" si="1"/>
        <v>0</v>
      </c>
      <c r="J16" s="458" t="s">
        <v>53</v>
      </c>
      <c r="K16" s="458" t="s">
        <v>52</v>
      </c>
      <c r="L16" s="266">
        <v>15332570416.07</v>
      </c>
      <c r="M16" s="266">
        <v>1184404298.96</v>
      </c>
      <c r="N16" s="266">
        <v>558835233.81</v>
      </c>
      <c r="O16" s="266">
        <v>625569065.15</v>
      </c>
      <c r="P16" s="266">
        <v>15958139481.22</v>
      </c>
      <c r="Q16" s="266"/>
    </row>
    <row r="17" spans="1:17" ht="11.25">
      <c r="A17" s="458" t="s">
        <v>292</v>
      </c>
      <c r="B17" s="458" t="s">
        <v>293</v>
      </c>
      <c r="C17" s="266">
        <v>15325806789.08</v>
      </c>
      <c r="D17" s="266">
        <v>638858651.34</v>
      </c>
      <c r="E17" s="266">
        <v>9749908.32</v>
      </c>
      <c r="F17" s="266">
        <v>629108743.02</v>
      </c>
      <c r="G17" s="266">
        <v>15954915532.1</v>
      </c>
      <c r="H17" s="8" t="b">
        <f t="shared" si="0"/>
        <v>1</v>
      </c>
      <c r="I17" s="440">
        <f t="shared" si="1"/>
        <v>0</v>
      </c>
      <c r="J17" s="458" t="s">
        <v>292</v>
      </c>
      <c r="K17" s="458" t="s">
        <v>293</v>
      </c>
      <c r="L17" s="266">
        <v>15325806789.08</v>
      </c>
      <c r="M17" s="266">
        <v>638858651.34</v>
      </c>
      <c r="N17" s="266">
        <v>9749908.32</v>
      </c>
      <c r="O17" s="266">
        <v>629108743.02</v>
      </c>
      <c r="P17" s="266">
        <v>15954915532.1</v>
      </c>
      <c r="Q17" s="266"/>
    </row>
    <row r="18" spans="1:17" ht="11.25">
      <c r="A18" s="458" t="s">
        <v>294</v>
      </c>
      <c r="B18" s="458" t="s">
        <v>54</v>
      </c>
      <c r="C18" s="266">
        <v>2555066.35</v>
      </c>
      <c r="D18" s="266">
        <v>542814930.49</v>
      </c>
      <c r="E18" s="266">
        <v>543176076.43</v>
      </c>
      <c r="F18" s="266">
        <v>-361145.94</v>
      </c>
      <c r="G18" s="266">
        <v>2193920.41</v>
      </c>
      <c r="H18" s="8" t="b">
        <f t="shared" si="0"/>
        <v>1</v>
      </c>
      <c r="I18" s="440">
        <f t="shared" si="1"/>
        <v>0</v>
      </c>
      <c r="J18" s="458" t="s">
        <v>294</v>
      </c>
      <c r="K18" s="458" t="s">
        <v>54</v>
      </c>
      <c r="L18" s="266">
        <v>2555066.35</v>
      </c>
      <c r="M18" s="266">
        <v>542814930.49</v>
      </c>
      <c r="N18" s="266">
        <v>543176076.43</v>
      </c>
      <c r="O18" s="266">
        <v>-361145.94</v>
      </c>
      <c r="P18" s="266">
        <v>2193920.41</v>
      </c>
      <c r="Q18" s="266"/>
    </row>
    <row r="19" spans="1:17" ht="11.25">
      <c r="A19" s="458" t="s">
        <v>295</v>
      </c>
      <c r="B19" s="458" t="s">
        <v>55</v>
      </c>
      <c r="C19" s="266">
        <v>3911560.1</v>
      </c>
      <c r="D19" s="266">
        <v>2721643.89</v>
      </c>
      <c r="E19" s="266">
        <v>5656677</v>
      </c>
      <c r="F19" s="266">
        <v>-2935033.11</v>
      </c>
      <c r="G19" s="266">
        <v>976526.99</v>
      </c>
      <c r="H19" s="8" t="b">
        <f t="shared" si="0"/>
        <v>1</v>
      </c>
      <c r="I19" s="440">
        <f t="shared" si="1"/>
        <v>0</v>
      </c>
      <c r="J19" s="458" t="s">
        <v>295</v>
      </c>
      <c r="K19" s="458" t="s">
        <v>55</v>
      </c>
      <c r="L19" s="266">
        <v>3911560.1</v>
      </c>
      <c r="M19" s="266">
        <v>2721643.89</v>
      </c>
      <c r="N19" s="266">
        <v>5656677</v>
      </c>
      <c r="O19" s="266">
        <v>-2935033.11</v>
      </c>
      <c r="P19" s="266">
        <v>976526.99</v>
      </c>
      <c r="Q19" s="266"/>
    </row>
    <row r="20" spans="1:17" ht="11.25">
      <c r="A20" s="458" t="s">
        <v>662</v>
      </c>
      <c r="B20" s="458" t="s">
        <v>555</v>
      </c>
      <c r="C20" s="266">
        <v>99000.29</v>
      </c>
      <c r="D20" s="266">
        <v>9073.24</v>
      </c>
      <c r="E20" s="266">
        <v>252572.06</v>
      </c>
      <c r="F20" s="266">
        <v>-243498.82</v>
      </c>
      <c r="G20" s="266">
        <v>-144498.53</v>
      </c>
      <c r="H20" s="8" t="b">
        <f t="shared" si="0"/>
        <v>1</v>
      </c>
      <c r="I20" s="440">
        <f t="shared" si="1"/>
        <v>0</v>
      </c>
      <c r="J20" s="458" t="s">
        <v>662</v>
      </c>
      <c r="K20" s="458" t="s">
        <v>555</v>
      </c>
      <c r="L20" s="266">
        <v>99000.29</v>
      </c>
      <c r="M20" s="266">
        <v>9073.24</v>
      </c>
      <c r="N20" s="266">
        <v>252572.06</v>
      </c>
      <c r="O20" s="266">
        <v>-243498.82</v>
      </c>
      <c r="P20" s="266">
        <v>-144498.53</v>
      </c>
      <c r="Q20" s="266"/>
    </row>
    <row r="21" spans="1:17" ht="11.25">
      <c r="A21" s="458" t="s">
        <v>296</v>
      </c>
      <c r="B21" s="458" t="s">
        <v>579</v>
      </c>
      <c r="C21" s="266">
        <v>99000</v>
      </c>
      <c r="D21" s="266">
        <v>0</v>
      </c>
      <c r="E21" s="266">
        <v>0</v>
      </c>
      <c r="F21" s="266">
        <v>0</v>
      </c>
      <c r="G21" s="266">
        <v>99000</v>
      </c>
      <c r="H21" s="8" t="b">
        <f t="shared" si="0"/>
        <v>1</v>
      </c>
      <c r="I21" s="440">
        <f t="shared" si="1"/>
        <v>0</v>
      </c>
      <c r="J21" s="458" t="s">
        <v>296</v>
      </c>
      <c r="K21" s="458" t="s">
        <v>579</v>
      </c>
      <c r="L21" s="266">
        <v>99000</v>
      </c>
      <c r="M21" s="266">
        <v>0</v>
      </c>
      <c r="N21" s="266">
        <v>0</v>
      </c>
      <c r="O21" s="266">
        <v>0</v>
      </c>
      <c r="P21" s="266">
        <v>99000</v>
      </c>
      <c r="Q21" s="266"/>
    </row>
    <row r="22" spans="1:17" ht="11.25">
      <c r="A22" s="458" t="s">
        <v>297</v>
      </c>
      <c r="B22" s="458" t="s">
        <v>298</v>
      </c>
      <c r="C22" s="266">
        <v>99000.25</v>
      </c>
      <c r="D22" s="266">
        <v>0</v>
      </c>
      <c r="E22" s="266">
        <v>0</v>
      </c>
      <c r="F22" s="266">
        <v>0</v>
      </c>
      <c r="G22" s="266">
        <v>99000.25</v>
      </c>
      <c r="H22" s="8" t="b">
        <f t="shared" si="0"/>
        <v>1</v>
      </c>
      <c r="I22" s="440">
        <f t="shared" si="1"/>
        <v>0</v>
      </c>
      <c r="J22" s="458" t="s">
        <v>297</v>
      </c>
      <c r="K22" s="458" t="s">
        <v>298</v>
      </c>
      <c r="L22" s="266">
        <v>99000.25</v>
      </c>
      <c r="M22" s="266">
        <v>0</v>
      </c>
      <c r="N22" s="266">
        <v>0</v>
      </c>
      <c r="O22" s="266">
        <v>0</v>
      </c>
      <c r="P22" s="266">
        <v>99000.25</v>
      </c>
      <c r="Q22" s="266"/>
    </row>
    <row r="23" spans="1:17" ht="11.25">
      <c r="A23" s="458"/>
      <c r="B23" s="458"/>
      <c r="C23" s="266"/>
      <c r="D23" s="266"/>
      <c r="E23" s="266"/>
      <c r="F23" s="266"/>
      <c r="G23" s="266"/>
      <c r="H23" s="8" t="b">
        <f t="shared" si="0"/>
        <v>1</v>
      </c>
      <c r="I23" s="440">
        <f t="shared" si="1"/>
        <v>0</v>
      </c>
      <c r="J23" s="458"/>
      <c r="K23" s="458"/>
      <c r="Q23" s="266"/>
    </row>
    <row r="24" spans="1:17" ht="11.25">
      <c r="A24" s="458" t="s">
        <v>58</v>
      </c>
      <c r="B24" s="458" t="s">
        <v>59</v>
      </c>
      <c r="C24" s="266">
        <v>2353495337.63</v>
      </c>
      <c r="D24" s="266">
        <v>346266446.3</v>
      </c>
      <c r="E24" s="266">
        <v>568902369.45</v>
      </c>
      <c r="F24" s="266">
        <v>-222635923.15</v>
      </c>
      <c r="G24" s="266">
        <v>2130859414.48</v>
      </c>
      <c r="H24" s="8" t="b">
        <f t="shared" si="0"/>
        <v>1</v>
      </c>
      <c r="I24" s="440">
        <f t="shared" si="1"/>
        <v>0</v>
      </c>
      <c r="J24" s="458" t="s">
        <v>58</v>
      </c>
      <c r="K24" s="458" t="s">
        <v>59</v>
      </c>
      <c r="L24" s="266">
        <v>2353495337.63</v>
      </c>
      <c r="M24" s="266">
        <v>346266446.3</v>
      </c>
      <c r="N24" s="266">
        <v>568902369.45</v>
      </c>
      <c r="O24" s="266">
        <v>-222635923.15</v>
      </c>
      <c r="P24" s="266">
        <v>2130859414.48</v>
      </c>
      <c r="Q24" s="266"/>
    </row>
    <row r="25" spans="1:17" ht="11.25">
      <c r="A25" s="458" t="s">
        <v>60</v>
      </c>
      <c r="B25" s="458" t="s">
        <v>61</v>
      </c>
      <c r="C25" s="266">
        <v>69763350.85</v>
      </c>
      <c r="D25" s="266">
        <v>34734867.31</v>
      </c>
      <c r="E25" s="266">
        <v>8932033.84</v>
      </c>
      <c r="F25" s="266">
        <v>25802833.47</v>
      </c>
      <c r="G25" s="266">
        <v>95566184.32</v>
      </c>
      <c r="H25" s="8" t="b">
        <f t="shared" si="0"/>
        <v>1</v>
      </c>
      <c r="I25" s="440">
        <f t="shared" si="1"/>
        <v>0</v>
      </c>
      <c r="J25" s="458" t="s">
        <v>60</v>
      </c>
      <c r="K25" s="458" t="s">
        <v>61</v>
      </c>
      <c r="L25" s="266">
        <v>69763350.85</v>
      </c>
      <c r="M25" s="266">
        <v>34734867.31</v>
      </c>
      <c r="N25" s="266">
        <v>8932033.84</v>
      </c>
      <c r="O25" s="266">
        <v>25802833.47</v>
      </c>
      <c r="P25" s="266">
        <v>95566184.32</v>
      </c>
      <c r="Q25" s="266"/>
    </row>
    <row r="26" spans="1:17" ht="11.25">
      <c r="A26" s="458" t="s">
        <v>62</v>
      </c>
      <c r="B26" s="458" t="s">
        <v>63</v>
      </c>
      <c r="C26" s="266">
        <v>48087204.67</v>
      </c>
      <c r="D26" s="266">
        <v>2773475.4</v>
      </c>
      <c r="E26" s="266">
        <v>7703156.99</v>
      </c>
      <c r="F26" s="266">
        <v>-4929681.59</v>
      </c>
      <c r="G26" s="266">
        <v>43157523.08</v>
      </c>
      <c r="H26" s="8" t="b">
        <f t="shared" si="0"/>
        <v>1</v>
      </c>
      <c r="I26" s="440">
        <f t="shared" si="1"/>
        <v>0</v>
      </c>
      <c r="J26" s="458" t="s">
        <v>62</v>
      </c>
      <c r="K26" s="458" t="s">
        <v>63</v>
      </c>
      <c r="L26" s="266">
        <v>48087204.67</v>
      </c>
      <c r="M26" s="266">
        <v>2773475.4</v>
      </c>
      <c r="N26" s="266">
        <v>7703156.99</v>
      </c>
      <c r="O26" s="266">
        <v>-4929681.59</v>
      </c>
      <c r="P26" s="266">
        <v>43157523.08</v>
      </c>
      <c r="Q26" s="266"/>
    </row>
    <row r="27" spans="1:17" ht="11.25">
      <c r="A27" s="458" t="s">
        <v>64</v>
      </c>
      <c r="B27" s="458" t="s">
        <v>65</v>
      </c>
      <c r="C27" s="266">
        <v>12830998.39</v>
      </c>
      <c r="D27" s="266">
        <v>3277163.53</v>
      </c>
      <c r="E27" s="266">
        <v>893576.85</v>
      </c>
      <c r="F27" s="266">
        <v>2383586.68</v>
      </c>
      <c r="G27" s="266">
        <v>15214585.07</v>
      </c>
      <c r="H27" s="8" t="b">
        <f t="shared" si="0"/>
        <v>1</v>
      </c>
      <c r="I27" s="440">
        <f t="shared" si="1"/>
        <v>0</v>
      </c>
      <c r="J27" s="458" t="s">
        <v>64</v>
      </c>
      <c r="K27" s="458" t="s">
        <v>65</v>
      </c>
      <c r="L27" s="266">
        <v>12830998.39</v>
      </c>
      <c r="M27" s="266">
        <v>3277163.53</v>
      </c>
      <c r="N27" s="266">
        <v>893576.85</v>
      </c>
      <c r="O27" s="266">
        <v>2383586.68</v>
      </c>
      <c r="P27" s="266">
        <v>15214585.07</v>
      </c>
      <c r="Q27" s="266"/>
    </row>
    <row r="28" spans="1:17" ht="11.25">
      <c r="A28" s="458" t="s">
        <v>66</v>
      </c>
      <c r="B28" s="458" t="s">
        <v>67</v>
      </c>
      <c r="C28" s="266">
        <v>8845147.79</v>
      </c>
      <c r="D28" s="266">
        <v>28684228.38</v>
      </c>
      <c r="E28" s="266">
        <v>335300</v>
      </c>
      <c r="F28" s="266">
        <v>28348928.38</v>
      </c>
      <c r="G28" s="266">
        <v>37194076.17</v>
      </c>
      <c r="H28" s="8" t="b">
        <f t="shared" si="0"/>
        <v>1</v>
      </c>
      <c r="I28" s="440">
        <f t="shared" si="1"/>
        <v>0</v>
      </c>
      <c r="J28" s="458" t="s">
        <v>66</v>
      </c>
      <c r="K28" s="458" t="s">
        <v>67</v>
      </c>
      <c r="L28" s="266">
        <v>8845147.79</v>
      </c>
      <c r="M28" s="266">
        <v>28684228.38</v>
      </c>
      <c r="N28" s="266">
        <v>335300</v>
      </c>
      <c r="O28" s="266">
        <v>28348928.38</v>
      </c>
      <c r="P28" s="266">
        <v>37194076.17</v>
      </c>
      <c r="Q28" s="266"/>
    </row>
    <row r="29" spans="1:17" ht="11.25">
      <c r="A29" s="458" t="s">
        <v>275</v>
      </c>
      <c r="B29" s="458" t="s">
        <v>276</v>
      </c>
      <c r="C29" s="266">
        <v>2804375</v>
      </c>
      <c r="D29" s="266">
        <v>0</v>
      </c>
      <c r="E29" s="266">
        <v>0</v>
      </c>
      <c r="F29" s="266">
        <v>0</v>
      </c>
      <c r="G29" s="266">
        <v>2804375</v>
      </c>
      <c r="H29" s="8" t="b">
        <f t="shared" si="0"/>
        <v>1</v>
      </c>
      <c r="I29" s="440">
        <f t="shared" si="1"/>
        <v>0</v>
      </c>
      <c r="J29" s="458" t="s">
        <v>275</v>
      </c>
      <c r="K29" s="458" t="s">
        <v>276</v>
      </c>
      <c r="L29" s="266">
        <v>2804375</v>
      </c>
      <c r="M29" s="266">
        <v>0</v>
      </c>
      <c r="N29" s="266">
        <v>0</v>
      </c>
      <c r="O29" s="266">
        <v>0</v>
      </c>
      <c r="P29" s="266">
        <v>2804375</v>
      </c>
      <c r="Q29" s="266"/>
    </row>
    <row r="30" spans="1:17" ht="11.25">
      <c r="A30" s="458" t="s">
        <v>277</v>
      </c>
      <c r="B30" s="458" t="s">
        <v>578</v>
      </c>
      <c r="C30" s="266">
        <v>2804375</v>
      </c>
      <c r="D30" s="266">
        <v>0</v>
      </c>
      <c r="E30" s="266">
        <v>0</v>
      </c>
      <c r="F30" s="266">
        <v>0</v>
      </c>
      <c r="G30" s="266">
        <v>2804375</v>
      </c>
      <c r="H30" s="8" t="b">
        <f t="shared" si="0"/>
        <v>1</v>
      </c>
      <c r="I30" s="440">
        <f t="shared" si="1"/>
        <v>0</v>
      </c>
      <c r="J30" s="458" t="s">
        <v>277</v>
      </c>
      <c r="K30" s="458" t="s">
        <v>578</v>
      </c>
      <c r="L30" s="266">
        <v>2804375</v>
      </c>
      <c r="M30" s="266">
        <v>0</v>
      </c>
      <c r="N30" s="266">
        <v>0</v>
      </c>
      <c r="O30" s="266">
        <v>0</v>
      </c>
      <c r="P30" s="266">
        <v>2804375</v>
      </c>
      <c r="Q30" s="266"/>
    </row>
    <row r="31" spans="1:17" ht="11.25">
      <c r="A31" s="458" t="s">
        <v>71</v>
      </c>
      <c r="B31" s="458" t="s">
        <v>72</v>
      </c>
      <c r="C31" s="266">
        <v>1950891422.42</v>
      </c>
      <c r="D31" s="266">
        <v>298820564.02</v>
      </c>
      <c r="E31" s="266">
        <v>486133898.51</v>
      </c>
      <c r="F31" s="266">
        <v>-187313334.49</v>
      </c>
      <c r="G31" s="266">
        <v>1763578087.93</v>
      </c>
      <c r="H31" s="8" t="b">
        <f t="shared" si="0"/>
        <v>1</v>
      </c>
      <c r="I31" s="440">
        <f t="shared" si="1"/>
        <v>0</v>
      </c>
      <c r="J31" s="458" t="s">
        <v>71</v>
      </c>
      <c r="K31" s="458" t="s">
        <v>72</v>
      </c>
      <c r="L31" s="266">
        <v>1950891422.42</v>
      </c>
      <c r="M31" s="266">
        <v>298820564.02</v>
      </c>
      <c r="N31" s="266">
        <v>486133898.51</v>
      </c>
      <c r="O31" s="266">
        <v>-187313334.49</v>
      </c>
      <c r="P31" s="266">
        <v>1763578087.93</v>
      </c>
      <c r="Q31" s="266"/>
    </row>
    <row r="32" spans="1:17" ht="11.25">
      <c r="A32" s="458" t="s">
        <v>73</v>
      </c>
      <c r="B32" s="458" t="s">
        <v>74</v>
      </c>
      <c r="C32" s="266">
        <v>821117649.56</v>
      </c>
      <c r="D32" s="266">
        <v>259414822</v>
      </c>
      <c r="E32" s="266">
        <v>307133598.71</v>
      </c>
      <c r="F32" s="266">
        <v>-47718776.71</v>
      </c>
      <c r="G32" s="266">
        <v>773398872.85</v>
      </c>
      <c r="H32" s="8" t="b">
        <f t="shared" si="0"/>
        <v>1</v>
      </c>
      <c r="I32" s="440">
        <f t="shared" si="1"/>
        <v>0</v>
      </c>
      <c r="J32" s="458" t="s">
        <v>73</v>
      </c>
      <c r="K32" s="458" t="s">
        <v>74</v>
      </c>
      <c r="L32" s="266">
        <v>821117649.56</v>
      </c>
      <c r="M32" s="266">
        <v>259414822</v>
      </c>
      <c r="N32" s="266">
        <v>307133598.71</v>
      </c>
      <c r="O32" s="266">
        <v>-47718776.71</v>
      </c>
      <c r="P32" s="266">
        <v>773398872.85</v>
      </c>
      <c r="Q32" s="266"/>
    </row>
    <row r="33" spans="1:17" ht="11.25">
      <c r="A33" s="458" t="s">
        <v>75</v>
      </c>
      <c r="B33" s="458" t="s">
        <v>573</v>
      </c>
      <c r="C33" s="266">
        <v>591400395.26</v>
      </c>
      <c r="D33" s="266">
        <v>22021787.01</v>
      </c>
      <c r="E33" s="266">
        <v>157634924.22</v>
      </c>
      <c r="F33" s="266">
        <v>-135613137.21</v>
      </c>
      <c r="G33" s="266">
        <v>455787258.05</v>
      </c>
      <c r="H33" s="8" t="b">
        <f t="shared" si="0"/>
        <v>1</v>
      </c>
      <c r="I33" s="440">
        <f t="shared" si="1"/>
        <v>0</v>
      </c>
      <c r="J33" s="458" t="s">
        <v>75</v>
      </c>
      <c r="K33" s="458" t="s">
        <v>573</v>
      </c>
      <c r="L33" s="266">
        <v>591400395.26</v>
      </c>
      <c r="M33" s="266">
        <v>22021787.01</v>
      </c>
      <c r="N33" s="266">
        <v>157634924.22</v>
      </c>
      <c r="O33" s="266">
        <v>-135613137.21</v>
      </c>
      <c r="P33" s="266">
        <v>455787258.05</v>
      </c>
      <c r="Q33" s="266"/>
    </row>
    <row r="34" spans="1:17" ht="11.25">
      <c r="A34" s="458" t="s">
        <v>76</v>
      </c>
      <c r="B34" s="458" t="s">
        <v>572</v>
      </c>
      <c r="C34" s="266">
        <v>431131645.81</v>
      </c>
      <c r="D34" s="266">
        <v>0</v>
      </c>
      <c r="E34" s="266">
        <v>0</v>
      </c>
      <c r="F34" s="266">
        <v>0</v>
      </c>
      <c r="G34" s="266">
        <v>431131645.81</v>
      </c>
      <c r="H34" s="8" t="b">
        <f t="shared" si="0"/>
        <v>1</v>
      </c>
      <c r="I34" s="440">
        <f t="shared" si="1"/>
        <v>0</v>
      </c>
      <c r="J34" s="458" t="s">
        <v>76</v>
      </c>
      <c r="K34" s="458" t="s">
        <v>572</v>
      </c>
      <c r="L34" s="266">
        <v>431131645.81</v>
      </c>
      <c r="M34" s="266">
        <v>0</v>
      </c>
      <c r="N34" s="266">
        <v>0</v>
      </c>
      <c r="O34" s="266">
        <v>0</v>
      </c>
      <c r="P34" s="266">
        <v>431131645.81</v>
      </c>
      <c r="Q34" s="266"/>
    </row>
    <row r="35" spans="1:17" ht="11.25">
      <c r="A35" s="458" t="s">
        <v>77</v>
      </c>
      <c r="B35" s="458" t="s">
        <v>78</v>
      </c>
      <c r="C35" s="266">
        <v>30921920.63</v>
      </c>
      <c r="D35" s="266">
        <v>14802414</v>
      </c>
      <c r="E35" s="266">
        <v>16288427</v>
      </c>
      <c r="F35" s="266">
        <v>-1486013</v>
      </c>
      <c r="G35" s="266">
        <v>29435907.63</v>
      </c>
      <c r="H35" s="8" t="b">
        <f t="shared" si="0"/>
        <v>1</v>
      </c>
      <c r="I35" s="440">
        <f t="shared" si="1"/>
        <v>0</v>
      </c>
      <c r="J35" s="458" t="s">
        <v>77</v>
      </c>
      <c r="K35" s="458" t="s">
        <v>78</v>
      </c>
      <c r="L35" s="266">
        <v>30921920.63</v>
      </c>
      <c r="M35" s="266">
        <v>14802414</v>
      </c>
      <c r="N35" s="266">
        <v>16288427</v>
      </c>
      <c r="O35" s="266">
        <v>-1486013</v>
      </c>
      <c r="P35" s="266">
        <v>29435907.63</v>
      </c>
      <c r="Q35" s="266"/>
    </row>
    <row r="36" spans="1:17" ht="11.25">
      <c r="A36" s="458" t="s">
        <v>79</v>
      </c>
      <c r="B36" s="458" t="s">
        <v>577</v>
      </c>
      <c r="C36" s="266">
        <v>54844720.29</v>
      </c>
      <c r="D36" s="266">
        <v>1369223.3</v>
      </c>
      <c r="E36" s="266">
        <v>3794066.67</v>
      </c>
      <c r="F36" s="266">
        <v>-2424843.37</v>
      </c>
      <c r="G36" s="266">
        <v>52419876.92</v>
      </c>
      <c r="H36" s="8" t="b">
        <f t="shared" si="0"/>
        <v>1</v>
      </c>
      <c r="I36" s="440">
        <f t="shared" si="1"/>
        <v>0</v>
      </c>
      <c r="J36" s="458" t="s">
        <v>79</v>
      </c>
      <c r="K36" s="458" t="s">
        <v>577</v>
      </c>
      <c r="L36" s="266">
        <v>54844720.29</v>
      </c>
      <c r="M36" s="266">
        <v>1369223.3</v>
      </c>
      <c r="N36" s="266">
        <v>3794066.67</v>
      </c>
      <c r="O36" s="266">
        <v>-2424843.37</v>
      </c>
      <c r="P36" s="266">
        <v>52419876.92</v>
      </c>
      <c r="Q36" s="266"/>
    </row>
    <row r="37" spans="1:17" ht="11.25">
      <c r="A37" s="458" t="s">
        <v>80</v>
      </c>
      <c r="B37" s="458" t="s">
        <v>570</v>
      </c>
      <c r="C37" s="266">
        <v>21475090.87</v>
      </c>
      <c r="D37" s="266">
        <v>1212317.71</v>
      </c>
      <c r="E37" s="266">
        <v>1282881.91</v>
      </c>
      <c r="F37" s="266">
        <v>-70564.2</v>
      </c>
      <c r="G37" s="266">
        <v>21404526.67</v>
      </c>
      <c r="H37" s="8" t="b">
        <f t="shared" si="0"/>
        <v>1</v>
      </c>
      <c r="I37" s="440">
        <f t="shared" si="1"/>
        <v>0</v>
      </c>
      <c r="J37" s="458" t="s">
        <v>80</v>
      </c>
      <c r="K37" s="458" t="s">
        <v>570</v>
      </c>
      <c r="L37" s="266">
        <v>21475090.87</v>
      </c>
      <c r="M37" s="266">
        <v>1212317.71</v>
      </c>
      <c r="N37" s="266">
        <v>1282881.91</v>
      </c>
      <c r="O37" s="266">
        <v>-70564.2</v>
      </c>
      <c r="P37" s="266">
        <v>21404526.67</v>
      </c>
      <c r="Q37" s="266"/>
    </row>
    <row r="38" spans="1:17" ht="11.25">
      <c r="A38" s="458" t="s">
        <v>81</v>
      </c>
      <c r="B38" s="458" t="s">
        <v>82</v>
      </c>
      <c r="C38" s="266">
        <v>330036189.36</v>
      </c>
      <c r="D38" s="266">
        <v>12711014.97</v>
      </c>
      <c r="E38" s="266">
        <v>73836437.1</v>
      </c>
      <c r="F38" s="266">
        <v>-61125422.13</v>
      </c>
      <c r="G38" s="266">
        <v>268910767.23</v>
      </c>
      <c r="H38" s="8" t="b">
        <f t="shared" si="0"/>
        <v>1</v>
      </c>
      <c r="I38" s="440">
        <f t="shared" si="1"/>
        <v>0</v>
      </c>
      <c r="J38" s="458" t="s">
        <v>81</v>
      </c>
      <c r="K38" s="458" t="s">
        <v>82</v>
      </c>
      <c r="L38" s="266">
        <v>330036189.36</v>
      </c>
      <c r="M38" s="266">
        <v>12711014.97</v>
      </c>
      <c r="N38" s="266">
        <v>73836437.1</v>
      </c>
      <c r="O38" s="266">
        <v>-61125422.13</v>
      </c>
      <c r="P38" s="266">
        <v>268910767.23</v>
      </c>
      <c r="Q38" s="266"/>
    </row>
    <row r="39" spans="1:17" ht="11.25">
      <c r="A39" s="458" t="s">
        <v>83</v>
      </c>
      <c r="B39" s="458" t="s">
        <v>84</v>
      </c>
      <c r="C39" s="266">
        <v>49945897.82</v>
      </c>
      <c r="D39" s="266">
        <v>9371771.97</v>
      </c>
      <c r="E39" s="266">
        <v>0</v>
      </c>
      <c r="F39" s="266">
        <v>9371771.97</v>
      </c>
      <c r="G39" s="266">
        <v>59317669.79</v>
      </c>
      <c r="H39" s="8" t="b">
        <f t="shared" si="0"/>
        <v>1</v>
      </c>
      <c r="I39" s="440">
        <f t="shared" si="1"/>
        <v>0</v>
      </c>
      <c r="J39" s="458" t="s">
        <v>83</v>
      </c>
      <c r="K39" s="458" t="s">
        <v>84</v>
      </c>
      <c r="L39" s="266">
        <v>49945897.82</v>
      </c>
      <c r="M39" s="266">
        <v>9371771.97</v>
      </c>
      <c r="N39" s="266">
        <v>0</v>
      </c>
      <c r="O39" s="266">
        <v>9371771.97</v>
      </c>
      <c r="P39" s="266">
        <v>59317669.79</v>
      </c>
      <c r="Q39" s="266"/>
    </row>
    <row r="40" spans="1:17" ht="11.25">
      <c r="A40" s="458" t="s">
        <v>85</v>
      </c>
      <c r="B40" s="458" t="s">
        <v>569</v>
      </c>
      <c r="C40" s="266">
        <v>3736801.75</v>
      </c>
      <c r="D40" s="266">
        <v>0</v>
      </c>
      <c r="E40" s="266">
        <v>0</v>
      </c>
      <c r="F40" s="266">
        <v>0</v>
      </c>
      <c r="G40" s="266">
        <v>3736801.75</v>
      </c>
      <c r="H40" s="8" t="b">
        <f t="shared" si="0"/>
        <v>1</v>
      </c>
      <c r="I40" s="440">
        <f t="shared" si="1"/>
        <v>0</v>
      </c>
      <c r="J40" s="458" t="s">
        <v>85</v>
      </c>
      <c r="K40" s="458" t="s">
        <v>569</v>
      </c>
      <c r="L40" s="266">
        <v>3736801.75</v>
      </c>
      <c r="M40" s="266">
        <v>0</v>
      </c>
      <c r="N40" s="266">
        <v>0</v>
      </c>
      <c r="O40" s="266">
        <v>0</v>
      </c>
      <c r="P40" s="266">
        <v>3736801.75</v>
      </c>
      <c r="Q40" s="266"/>
    </row>
    <row r="41" spans="1:17" ht="11.25">
      <c r="A41" s="458" t="s">
        <v>172</v>
      </c>
      <c r="B41" s="458" t="s">
        <v>576</v>
      </c>
      <c r="C41" s="266">
        <v>255436764.18</v>
      </c>
      <c r="D41" s="266">
        <v>3086462</v>
      </c>
      <c r="E41" s="266">
        <v>68247004.24</v>
      </c>
      <c r="F41" s="266">
        <v>-65160542.24</v>
      </c>
      <c r="G41" s="266">
        <v>190276221.94</v>
      </c>
      <c r="H41" s="8" t="b">
        <f t="shared" si="0"/>
        <v>1</v>
      </c>
      <c r="I41" s="440">
        <f t="shared" si="1"/>
        <v>0</v>
      </c>
      <c r="J41" s="458" t="s">
        <v>172</v>
      </c>
      <c r="K41" s="458" t="s">
        <v>576</v>
      </c>
      <c r="L41" s="266">
        <v>255436764.18</v>
      </c>
      <c r="M41" s="266">
        <v>3086462</v>
      </c>
      <c r="N41" s="266">
        <v>68247004.24</v>
      </c>
      <c r="O41" s="266">
        <v>-65160542.24</v>
      </c>
      <c r="P41" s="266">
        <v>190276221.94</v>
      </c>
      <c r="Q41" s="266"/>
    </row>
    <row r="42" spans="1:17" ht="11.25">
      <c r="A42" s="458" t="s">
        <v>173</v>
      </c>
      <c r="B42" s="458" t="s">
        <v>575</v>
      </c>
      <c r="C42" s="266">
        <v>20916725.61</v>
      </c>
      <c r="D42" s="266">
        <v>252781</v>
      </c>
      <c r="E42" s="266">
        <v>5589432.86</v>
      </c>
      <c r="F42" s="266">
        <v>-5336651.86</v>
      </c>
      <c r="G42" s="266">
        <v>15580073.75</v>
      </c>
      <c r="H42" s="8" t="b">
        <f t="shared" si="0"/>
        <v>1</v>
      </c>
      <c r="I42" s="440">
        <f t="shared" si="1"/>
        <v>0</v>
      </c>
      <c r="J42" s="458" t="s">
        <v>173</v>
      </c>
      <c r="K42" s="458" t="s">
        <v>575</v>
      </c>
      <c r="L42" s="266">
        <v>20916725.61</v>
      </c>
      <c r="M42" s="266">
        <v>252781</v>
      </c>
      <c r="N42" s="266">
        <v>5589432.86</v>
      </c>
      <c r="O42" s="266">
        <v>-5336651.86</v>
      </c>
      <c r="P42" s="266">
        <v>15580073.75</v>
      </c>
      <c r="Q42" s="266"/>
    </row>
    <row r="43" spans="1:17" ht="11.25">
      <c r="A43" s="458" t="s">
        <v>86</v>
      </c>
      <c r="B43" s="458" t="s">
        <v>87</v>
      </c>
      <c r="C43" s="266">
        <v>17681424120.7</v>
      </c>
      <c r="D43" s="266">
        <v>587831764.78</v>
      </c>
      <c r="E43" s="266">
        <v>989981004.78</v>
      </c>
      <c r="F43" s="266">
        <v>402149240</v>
      </c>
      <c r="G43" s="266">
        <v>18083573360.7</v>
      </c>
      <c r="H43" s="8" t="b">
        <f t="shared" si="0"/>
        <v>1</v>
      </c>
      <c r="I43" s="440">
        <f t="shared" si="1"/>
        <v>0</v>
      </c>
      <c r="J43" s="458" t="s">
        <v>86</v>
      </c>
      <c r="K43" s="458" t="s">
        <v>87</v>
      </c>
      <c r="L43" s="266">
        <v>17681424120.7</v>
      </c>
      <c r="M43" s="266">
        <v>587831764.78</v>
      </c>
      <c r="N43" s="266">
        <v>989981004.78</v>
      </c>
      <c r="O43" s="266">
        <v>402149240</v>
      </c>
      <c r="P43" s="266">
        <v>18083573360.7</v>
      </c>
      <c r="Q43" s="266"/>
    </row>
    <row r="44" spans="1:17" ht="11.25">
      <c r="A44" s="458" t="s">
        <v>88</v>
      </c>
      <c r="B44" s="458" t="s">
        <v>89</v>
      </c>
      <c r="C44" s="266">
        <v>17681424120.7</v>
      </c>
      <c r="D44" s="266">
        <v>587831764.78</v>
      </c>
      <c r="E44" s="266">
        <v>989981004.78</v>
      </c>
      <c r="F44" s="266">
        <v>402149240</v>
      </c>
      <c r="G44" s="266">
        <v>18083573360.7</v>
      </c>
      <c r="H44" s="8" t="b">
        <f t="shared" si="0"/>
        <v>1</v>
      </c>
      <c r="I44" s="440">
        <f t="shared" si="1"/>
        <v>0</v>
      </c>
      <c r="J44" s="458" t="s">
        <v>88</v>
      </c>
      <c r="K44" s="458" t="s">
        <v>89</v>
      </c>
      <c r="L44" s="266">
        <v>17681424120.7</v>
      </c>
      <c r="M44" s="266">
        <v>587831764.78</v>
      </c>
      <c r="N44" s="266">
        <v>989981004.78</v>
      </c>
      <c r="O44" s="266">
        <v>402149240</v>
      </c>
      <c r="P44" s="266">
        <v>18083573360.7</v>
      </c>
      <c r="Q44" s="266"/>
    </row>
    <row r="45" spans="1:17" ht="11.25">
      <c r="A45" s="458" t="s">
        <v>90</v>
      </c>
      <c r="B45" s="458" t="s">
        <v>91</v>
      </c>
      <c r="C45" s="266">
        <v>17681424120.7</v>
      </c>
      <c r="D45" s="266">
        <v>587831764.78</v>
      </c>
      <c r="E45" s="266">
        <v>989981004.78</v>
      </c>
      <c r="F45" s="266">
        <v>402149240</v>
      </c>
      <c r="G45" s="266">
        <v>18083573360.7</v>
      </c>
      <c r="H45" s="8" t="b">
        <f t="shared" si="0"/>
        <v>1</v>
      </c>
      <c r="I45" s="440">
        <f t="shared" si="1"/>
        <v>0</v>
      </c>
      <c r="J45" s="458" t="s">
        <v>90</v>
      </c>
      <c r="K45" s="458" t="s">
        <v>91</v>
      </c>
      <c r="L45" s="266">
        <v>17681424120.7</v>
      </c>
      <c r="M45" s="266">
        <v>587831764.78</v>
      </c>
      <c r="N45" s="266">
        <v>989981004.78</v>
      </c>
      <c r="O45" s="266">
        <v>402149240</v>
      </c>
      <c r="P45" s="266">
        <v>18083573360.7</v>
      </c>
      <c r="Q45" s="266"/>
    </row>
    <row r="46" spans="1:17" ht="11.25">
      <c r="A46" s="458" t="s">
        <v>92</v>
      </c>
      <c r="B46" s="458" t="s">
        <v>91</v>
      </c>
      <c r="C46" s="266">
        <v>261685297.99</v>
      </c>
      <c r="D46" s="266">
        <v>9749908.31</v>
      </c>
      <c r="E46" s="266">
        <v>13236076.17</v>
      </c>
      <c r="F46" s="266">
        <v>3486167.86</v>
      </c>
      <c r="G46" s="266">
        <v>265171465.85</v>
      </c>
      <c r="H46" s="8" t="b">
        <f t="shared" si="0"/>
        <v>1</v>
      </c>
      <c r="I46" s="440">
        <f t="shared" si="1"/>
        <v>0</v>
      </c>
      <c r="J46" s="458" t="s">
        <v>92</v>
      </c>
      <c r="K46" s="458" t="s">
        <v>91</v>
      </c>
      <c r="L46" s="266">
        <v>261685297.99</v>
      </c>
      <c r="M46" s="266">
        <v>9749908.31</v>
      </c>
      <c r="N46" s="266">
        <v>13236076.17</v>
      </c>
      <c r="O46" s="266">
        <v>3486167.86</v>
      </c>
      <c r="P46" s="266">
        <v>265171465.85</v>
      </c>
      <c r="Q46" s="266"/>
    </row>
    <row r="47" spans="1:17" ht="11.25">
      <c r="A47" s="458" t="s">
        <v>93</v>
      </c>
      <c r="B47" s="458" t="s">
        <v>94</v>
      </c>
      <c r="C47" s="266">
        <v>2236807.15</v>
      </c>
      <c r="D47" s="266">
        <v>0</v>
      </c>
      <c r="E47" s="266">
        <v>0</v>
      </c>
      <c r="F47" s="266">
        <v>0</v>
      </c>
      <c r="G47" s="266">
        <v>2236807.15</v>
      </c>
      <c r="H47" s="8" t="b">
        <f t="shared" si="0"/>
        <v>1</v>
      </c>
      <c r="I47" s="440">
        <f t="shared" si="1"/>
        <v>0</v>
      </c>
      <c r="J47" s="458" t="s">
        <v>93</v>
      </c>
      <c r="K47" s="458" t="s">
        <v>94</v>
      </c>
      <c r="L47" s="266">
        <v>2236807.15</v>
      </c>
      <c r="M47" s="266">
        <v>0</v>
      </c>
      <c r="N47" s="266">
        <v>0</v>
      </c>
      <c r="O47" s="266">
        <v>0</v>
      </c>
      <c r="P47" s="266">
        <v>2236807.15</v>
      </c>
      <c r="Q47" s="266"/>
    </row>
    <row r="48" spans="1:17" ht="11.25">
      <c r="A48" s="458" t="s">
        <v>95</v>
      </c>
      <c r="B48" s="458" t="s">
        <v>574</v>
      </c>
      <c r="C48" s="266">
        <v>259448490.84</v>
      </c>
      <c r="D48" s="266">
        <v>9749908.31</v>
      </c>
      <c r="E48" s="266">
        <v>13236076.17</v>
      </c>
      <c r="F48" s="266">
        <v>3486167.86</v>
      </c>
      <c r="G48" s="266">
        <v>262934658.7</v>
      </c>
      <c r="H48" s="8" t="b">
        <f t="shared" si="0"/>
        <v>1</v>
      </c>
      <c r="I48" s="440">
        <f t="shared" si="1"/>
        <v>0</v>
      </c>
      <c r="J48" s="458" t="s">
        <v>95</v>
      </c>
      <c r="K48" s="458" t="s">
        <v>574</v>
      </c>
      <c r="L48" s="266">
        <v>259448490.84</v>
      </c>
      <c r="M48" s="266">
        <v>9749908.31</v>
      </c>
      <c r="N48" s="266">
        <v>13236076.17</v>
      </c>
      <c r="O48" s="266">
        <v>3486167.86</v>
      </c>
      <c r="P48" s="266">
        <v>262934658.7</v>
      </c>
      <c r="Q48" s="266"/>
    </row>
    <row r="49" spans="1:17" ht="11.25">
      <c r="A49" s="458" t="s">
        <v>96</v>
      </c>
      <c r="B49" s="458" t="s">
        <v>97</v>
      </c>
      <c r="C49" s="266">
        <v>49000</v>
      </c>
      <c r="D49" s="266">
        <v>0</v>
      </c>
      <c r="E49" s="266">
        <v>0</v>
      </c>
      <c r="F49" s="266">
        <v>0</v>
      </c>
      <c r="G49" s="266">
        <v>49000</v>
      </c>
      <c r="H49" s="8" t="b">
        <f t="shared" si="0"/>
        <v>1</v>
      </c>
      <c r="I49" s="440">
        <f t="shared" si="1"/>
        <v>0</v>
      </c>
      <c r="J49" s="458" t="s">
        <v>96</v>
      </c>
      <c r="K49" s="458" t="s">
        <v>97</v>
      </c>
      <c r="L49" s="266">
        <v>49000</v>
      </c>
      <c r="M49" s="266">
        <v>0</v>
      </c>
      <c r="N49" s="266">
        <v>0</v>
      </c>
      <c r="O49" s="266">
        <v>0</v>
      </c>
      <c r="P49" s="266">
        <v>49000</v>
      </c>
      <c r="Q49" s="266"/>
    </row>
    <row r="50" spans="1:17" ht="11.25">
      <c r="A50" s="458" t="s">
        <v>98</v>
      </c>
      <c r="B50" s="458" t="s">
        <v>99</v>
      </c>
      <c r="C50" s="266">
        <v>49000</v>
      </c>
      <c r="D50" s="266">
        <v>0</v>
      </c>
      <c r="E50" s="266">
        <v>0</v>
      </c>
      <c r="F50" s="266">
        <v>0</v>
      </c>
      <c r="G50" s="266">
        <v>49000</v>
      </c>
      <c r="H50" s="8" t="b">
        <f t="shared" si="0"/>
        <v>1</v>
      </c>
      <c r="I50" s="440">
        <f t="shared" si="1"/>
        <v>0</v>
      </c>
      <c r="J50" s="458" t="s">
        <v>98</v>
      </c>
      <c r="K50" s="458" t="s">
        <v>99</v>
      </c>
      <c r="L50" s="266">
        <v>49000</v>
      </c>
      <c r="M50" s="266">
        <v>0</v>
      </c>
      <c r="N50" s="266">
        <v>0</v>
      </c>
      <c r="O50" s="266">
        <v>0</v>
      </c>
      <c r="P50" s="266">
        <v>49000</v>
      </c>
      <c r="Q50" s="266"/>
    </row>
    <row r="51" spans="1:17" ht="11.25">
      <c r="A51" s="458" t="s">
        <v>100</v>
      </c>
      <c r="B51" s="458" t="s">
        <v>61</v>
      </c>
      <c r="C51" s="266">
        <v>69762350.85</v>
      </c>
      <c r="D51" s="266">
        <v>8932033.83</v>
      </c>
      <c r="E51" s="266">
        <v>34734867.3</v>
      </c>
      <c r="F51" s="266">
        <v>25802833.47</v>
      </c>
      <c r="G51" s="266">
        <v>95565184.32</v>
      </c>
      <c r="H51" s="8" t="b">
        <f t="shared" si="0"/>
        <v>1</v>
      </c>
      <c r="I51" s="440">
        <f t="shared" si="1"/>
        <v>0</v>
      </c>
      <c r="J51" s="458" t="s">
        <v>100</v>
      </c>
      <c r="K51" s="458" t="s">
        <v>61</v>
      </c>
      <c r="L51" s="266">
        <v>69762350.85</v>
      </c>
      <c r="M51" s="266">
        <v>8932033.83</v>
      </c>
      <c r="N51" s="266">
        <v>34734867.3</v>
      </c>
      <c r="O51" s="266">
        <v>25802833.47</v>
      </c>
      <c r="P51" s="266">
        <v>95565184.32</v>
      </c>
      <c r="Q51" s="266"/>
    </row>
    <row r="52" spans="1:17" ht="11.25">
      <c r="A52" s="458" t="s">
        <v>101</v>
      </c>
      <c r="B52" s="458" t="s">
        <v>63</v>
      </c>
      <c r="C52" s="266">
        <v>48086204.67</v>
      </c>
      <c r="D52" s="266">
        <v>7703156.98</v>
      </c>
      <c r="E52" s="266">
        <v>2773475.39</v>
      </c>
      <c r="F52" s="266">
        <v>-4929681.59</v>
      </c>
      <c r="G52" s="266">
        <v>43156523.08</v>
      </c>
      <c r="H52" s="8" t="b">
        <f t="shared" si="0"/>
        <v>1</v>
      </c>
      <c r="I52" s="440">
        <f t="shared" si="1"/>
        <v>0</v>
      </c>
      <c r="J52" s="458" t="s">
        <v>101</v>
      </c>
      <c r="K52" s="458" t="s">
        <v>63</v>
      </c>
      <c r="L52" s="266">
        <v>48086204.67</v>
      </c>
      <c r="M52" s="266">
        <v>7703156.98</v>
      </c>
      <c r="N52" s="266">
        <v>2773475.39</v>
      </c>
      <c r="O52" s="266">
        <v>-4929681.59</v>
      </c>
      <c r="P52" s="266">
        <v>43156523.08</v>
      </c>
      <c r="Q52" s="266"/>
    </row>
    <row r="53" spans="1:17" ht="11.25">
      <c r="A53" s="458" t="s">
        <v>102</v>
      </c>
      <c r="B53" s="458" t="s">
        <v>65</v>
      </c>
      <c r="C53" s="266">
        <v>12830998.39</v>
      </c>
      <c r="D53" s="266">
        <v>893576.85</v>
      </c>
      <c r="E53" s="266">
        <v>3277163.53</v>
      </c>
      <c r="F53" s="266">
        <v>2383586.68</v>
      </c>
      <c r="G53" s="266">
        <v>15214585.07</v>
      </c>
      <c r="H53" s="8" t="b">
        <f t="shared" si="0"/>
        <v>1</v>
      </c>
      <c r="I53" s="440">
        <f t="shared" si="1"/>
        <v>0</v>
      </c>
      <c r="J53" s="458" t="s">
        <v>102</v>
      </c>
      <c r="K53" s="458" t="s">
        <v>65</v>
      </c>
      <c r="L53" s="266">
        <v>12830998.39</v>
      </c>
      <c r="M53" s="266">
        <v>893576.85</v>
      </c>
      <c r="N53" s="266">
        <v>3277163.53</v>
      </c>
      <c r="O53" s="266">
        <v>2383586.68</v>
      </c>
      <c r="P53" s="266">
        <v>15214585.07</v>
      </c>
      <c r="Q53" s="266"/>
    </row>
    <row r="54" spans="1:17" ht="11.25">
      <c r="A54" s="458" t="s">
        <v>103</v>
      </c>
      <c r="B54" s="458" t="s">
        <v>104</v>
      </c>
      <c r="C54" s="266">
        <v>8845147.79</v>
      </c>
      <c r="D54" s="266">
        <v>335300</v>
      </c>
      <c r="E54" s="266">
        <v>28684228.38</v>
      </c>
      <c r="F54" s="266">
        <v>28348928.38</v>
      </c>
      <c r="G54" s="266">
        <v>37194076.17</v>
      </c>
      <c r="H54" s="8" t="b">
        <f t="shared" si="0"/>
        <v>1</v>
      </c>
      <c r="I54" s="440">
        <f t="shared" si="1"/>
        <v>0</v>
      </c>
      <c r="J54" s="458" t="s">
        <v>103</v>
      </c>
      <c r="K54" s="458" t="s">
        <v>104</v>
      </c>
      <c r="L54" s="266">
        <v>8845147.79</v>
      </c>
      <c r="M54" s="266">
        <v>335300</v>
      </c>
      <c r="N54" s="266">
        <v>28684228.38</v>
      </c>
      <c r="O54" s="266">
        <v>28348928.38</v>
      </c>
      <c r="P54" s="266">
        <v>37194076.17</v>
      </c>
      <c r="Q54" s="266"/>
    </row>
    <row r="55" spans="1:17" ht="11.25">
      <c r="A55" s="458" t="s">
        <v>105</v>
      </c>
      <c r="B55" s="458" t="s">
        <v>72</v>
      </c>
      <c r="C55" s="266">
        <v>1950891422.42</v>
      </c>
      <c r="D55" s="266">
        <v>486133898.51</v>
      </c>
      <c r="E55" s="266">
        <v>298820564.02</v>
      </c>
      <c r="F55" s="266">
        <v>-187313334.49</v>
      </c>
      <c r="G55" s="266">
        <v>1763578087.93</v>
      </c>
      <c r="H55" s="8" t="b">
        <f t="shared" si="0"/>
        <v>1</v>
      </c>
      <c r="I55" s="440">
        <f t="shared" si="1"/>
        <v>0</v>
      </c>
      <c r="J55" s="458" t="s">
        <v>105</v>
      </c>
      <c r="K55" s="458" t="s">
        <v>72</v>
      </c>
      <c r="L55" s="266">
        <v>1950891422.42</v>
      </c>
      <c r="M55" s="266">
        <v>486133898.51</v>
      </c>
      <c r="N55" s="266">
        <v>298820564.02</v>
      </c>
      <c r="O55" s="266">
        <v>-187313334.49</v>
      </c>
      <c r="P55" s="266">
        <v>1763578087.93</v>
      </c>
      <c r="Q55" s="266"/>
    </row>
    <row r="56" spans="1:17" ht="11.25">
      <c r="A56" s="458" t="s">
        <v>106</v>
      </c>
      <c r="B56" s="458" t="s">
        <v>74</v>
      </c>
      <c r="C56" s="266">
        <v>821117649.56</v>
      </c>
      <c r="D56" s="266">
        <v>307133598.71</v>
      </c>
      <c r="E56" s="266">
        <v>259414822</v>
      </c>
      <c r="F56" s="266">
        <v>-47718776.71</v>
      </c>
      <c r="G56" s="266">
        <v>773398872.85</v>
      </c>
      <c r="H56" s="8" t="b">
        <f t="shared" si="0"/>
        <v>1</v>
      </c>
      <c r="I56" s="440">
        <f t="shared" si="1"/>
        <v>0</v>
      </c>
      <c r="J56" s="458" t="s">
        <v>106</v>
      </c>
      <c r="K56" s="458" t="s">
        <v>74</v>
      </c>
      <c r="L56" s="266">
        <v>821117649.56</v>
      </c>
      <c r="M56" s="266">
        <v>307133598.71</v>
      </c>
      <c r="N56" s="266">
        <v>259414822</v>
      </c>
      <c r="O56" s="266">
        <v>-47718776.71</v>
      </c>
      <c r="P56" s="266">
        <v>773398872.85</v>
      </c>
      <c r="Q56" s="266"/>
    </row>
    <row r="57" spans="1:17" ht="11.25">
      <c r="A57" s="458" t="s">
        <v>107</v>
      </c>
      <c r="B57" s="458" t="s">
        <v>573</v>
      </c>
      <c r="C57" s="266">
        <v>591400395.26</v>
      </c>
      <c r="D57" s="266">
        <v>157634924.22</v>
      </c>
      <c r="E57" s="266">
        <v>22021787.01</v>
      </c>
      <c r="F57" s="266">
        <v>-135613137.21</v>
      </c>
      <c r="G57" s="266">
        <v>455787258.05</v>
      </c>
      <c r="H57" s="8" t="b">
        <f t="shared" si="0"/>
        <v>1</v>
      </c>
      <c r="I57" s="440">
        <f t="shared" si="1"/>
        <v>0</v>
      </c>
      <c r="J57" s="458" t="s">
        <v>107</v>
      </c>
      <c r="K57" s="458" t="s">
        <v>573</v>
      </c>
      <c r="L57" s="266">
        <v>591400395.26</v>
      </c>
      <c r="M57" s="266">
        <v>157634924.22</v>
      </c>
      <c r="N57" s="266">
        <v>22021787.01</v>
      </c>
      <c r="O57" s="266">
        <v>-135613137.21</v>
      </c>
      <c r="P57" s="266">
        <v>455787258.05</v>
      </c>
      <c r="Q57" s="266"/>
    </row>
    <row r="58" spans="1:17" ht="11.25">
      <c r="A58" s="458" t="s">
        <v>108</v>
      </c>
      <c r="B58" s="458" t="s">
        <v>572</v>
      </c>
      <c r="C58" s="266">
        <v>431131645.81</v>
      </c>
      <c r="D58" s="266">
        <v>0</v>
      </c>
      <c r="E58" s="266">
        <v>0</v>
      </c>
      <c r="F58" s="266">
        <v>0</v>
      </c>
      <c r="G58" s="266">
        <v>431131645.81</v>
      </c>
      <c r="H58" s="8" t="b">
        <f t="shared" si="0"/>
        <v>1</v>
      </c>
      <c r="I58" s="440">
        <f t="shared" si="1"/>
        <v>0</v>
      </c>
      <c r="J58" s="458" t="s">
        <v>108</v>
      </c>
      <c r="K58" s="458" t="s">
        <v>572</v>
      </c>
      <c r="L58" s="266">
        <v>431131645.81</v>
      </c>
      <c r="M58" s="266">
        <v>0</v>
      </c>
      <c r="N58" s="266">
        <v>0</v>
      </c>
      <c r="O58" s="266">
        <v>0</v>
      </c>
      <c r="P58" s="266">
        <v>431131645.81</v>
      </c>
      <c r="Q58" s="266"/>
    </row>
    <row r="59" spans="1:17" ht="11.25">
      <c r="A59" s="458" t="s">
        <v>109</v>
      </c>
      <c r="B59" s="458" t="s">
        <v>110</v>
      </c>
      <c r="C59" s="266">
        <v>30921920.63</v>
      </c>
      <c r="D59" s="266">
        <v>16288427</v>
      </c>
      <c r="E59" s="266">
        <v>14802414</v>
      </c>
      <c r="F59" s="266">
        <v>-1486013</v>
      </c>
      <c r="G59" s="266">
        <v>29435907.63</v>
      </c>
      <c r="H59" s="8" t="b">
        <f t="shared" si="0"/>
        <v>1</v>
      </c>
      <c r="I59" s="440">
        <f t="shared" si="1"/>
        <v>0</v>
      </c>
      <c r="J59" s="458" t="s">
        <v>109</v>
      </c>
      <c r="K59" s="458" t="s">
        <v>110</v>
      </c>
      <c r="L59" s="266">
        <v>30921920.63</v>
      </c>
      <c r="M59" s="266">
        <v>16288427</v>
      </c>
      <c r="N59" s="266">
        <v>14802414</v>
      </c>
      <c r="O59" s="266">
        <v>-1486013</v>
      </c>
      <c r="P59" s="266">
        <v>29435907.63</v>
      </c>
      <c r="Q59" s="266"/>
    </row>
    <row r="60" spans="1:17" ht="11.25">
      <c r="A60" s="458" t="s">
        <v>111</v>
      </c>
      <c r="B60" s="458" t="s">
        <v>571</v>
      </c>
      <c r="C60" s="266">
        <v>54844720.29</v>
      </c>
      <c r="D60" s="266">
        <v>3794066.67</v>
      </c>
      <c r="E60" s="266">
        <v>1369223.3</v>
      </c>
      <c r="F60" s="266">
        <v>-2424843.37</v>
      </c>
      <c r="G60" s="266">
        <v>52419876.92</v>
      </c>
      <c r="H60" s="8" t="b">
        <f t="shared" si="0"/>
        <v>1</v>
      </c>
      <c r="I60" s="440">
        <f t="shared" si="1"/>
        <v>0</v>
      </c>
      <c r="J60" s="458" t="s">
        <v>111</v>
      </c>
      <c r="K60" s="458" t="s">
        <v>571</v>
      </c>
      <c r="L60" s="266">
        <v>54844720.29</v>
      </c>
      <c r="M60" s="266">
        <v>3794066.67</v>
      </c>
      <c r="N60" s="266">
        <v>1369223.3</v>
      </c>
      <c r="O60" s="266">
        <v>-2424843.37</v>
      </c>
      <c r="P60" s="266">
        <v>52419876.92</v>
      </c>
      <c r="Q60" s="266"/>
    </row>
    <row r="61" spans="1:17" ht="11.25">
      <c r="A61" s="458" t="s">
        <v>112</v>
      </c>
      <c r="B61" s="458" t="s">
        <v>570</v>
      </c>
      <c r="C61" s="266">
        <v>21475090.87</v>
      </c>
      <c r="D61" s="266">
        <v>1282881.91</v>
      </c>
      <c r="E61" s="266">
        <v>1212317.71</v>
      </c>
      <c r="F61" s="266">
        <v>-70564.2</v>
      </c>
      <c r="G61" s="266">
        <v>21404526.67</v>
      </c>
      <c r="H61" s="8" t="b">
        <f t="shared" si="0"/>
        <v>1</v>
      </c>
      <c r="I61" s="440">
        <f t="shared" si="1"/>
        <v>0</v>
      </c>
      <c r="J61" s="458" t="s">
        <v>112</v>
      </c>
      <c r="K61" s="458" t="s">
        <v>570</v>
      </c>
      <c r="L61" s="266">
        <v>21475090.87</v>
      </c>
      <c r="M61" s="266">
        <v>1282881.91</v>
      </c>
      <c r="N61" s="266">
        <v>1212317.71</v>
      </c>
      <c r="O61" s="266">
        <v>-70564.2</v>
      </c>
      <c r="P61" s="266">
        <v>21404526.67</v>
      </c>
      <c r="Q61" s="266"/>
    </row>
    <row r="62" spans="1:17" ht="11.25">
      <c r="A62" s="458" t="s">
        <v>113</v>
      </c>
      <c r="B62" s="458" t="s">
        <v>82</v>
      </c>
      <c r="C62" s="266">
        <v>330036189.36</v>
      </c>
      <c r="D62" s="266">
        <v>73836437.1</v>
      </c>
      <c r="E62" s="266">
        <v>12711014.97</v>
      </c>
      <c r="F62" s="266">
        <v>-61125422.13</v>
      </c>
      <c r="G62" s="266">
        <v>268910767.23</v>
      </c>
      <c r="H62" s="8" t="b">
        <f t="shared" si="0"/>
        <v>1</v>
      </c>
      <c r="I62" s="440">
        <f t="shared" si="1"/>
        <v>0</v>
      </c>
      <c r="J62" s="458" t="s">
        <v>113</v>
      </c>
      <c r="K62" s="458" t="s">
        <v>82</v>
      </c>
      <c r="L62" s="266">
        <v>330036189.36</v>
      </c>
      <c r="M62" s="266">
        <v>73836437.1</v>
      </c>
      <c r="N62" s="266">
        <v>12711014.97</v>
      </c>
      <c r="O62" s="266">
        <v>-61125422.13</v>
      </c>
      <c r="P62" s="266">
        <v>268910767.23</v>
      </c>
      <c r="Q62" s="266"/>
    </row>
    <row r="63" spans="1:17" ht="11.25">
      <c r="A63" s="458" t="s">
        <v>114</v>
      </c>
      <c r="B63" s="458" t="s">
        <v>84</v>
      </c>
      <c r="C63" s="266">
        <v>49945897.82</v>
      </c>
      <c r="D63" s="266">
        <v>0</v>
      </c>
      <c r="E63" s="266">
        <v>9371771.97</v>
      </c>
      <c r="F63" s="266">
        <v>9371771.97</v>
      </c>
      <c r="G63" s="266">
        <v>59317669.79</v>
      </c>
      <c r="H63" s="8" t="b">
        <f t="shared" si="0"/>
        <v>1</v>
      </c>
      <c r="I63" s="440">
        <f t="shared" si="1"/>
        <v>0</v>
      </c>
      <c r="J63" s="458" t="s">
        <v>114</v>
      </c>
      <c r="K63" s="458" t="s">
        <v>84</v>
      </c>
      <c r="L63" s="266">
        <v>49945897.82</v>
      </c>
      <c r="M63" s="266">
        <v>0</v>
      </c>
      <c r="N63" s="266">
        <v>9371771.97</v>
      </c>
      <c r="O63" s="266">
        <v>9371771.97</v>
      </c>
      <c r="P63" s="266">
        <v>59317669.79</v>
      </c>
      <c r="Q63" s="266"/>
    </row>
    <row r="64" spans="1:17" ht="11.25">
      <c r="A64" s="458" t="s">
        <v>115</v>
      </c>
      <c r="B64" s="458" t="s">
        <v>569</v>
      </c>
      <c r="C64" s="266">
        <v>3736801.75</v>
      </c>
      <c r="D64" s="266">
        <v>0</v>
      </c>
      <c r="E64" s="266">
        <v>0</v>
      </c>
      <c r="F64" s="266">
        <v>0</v>
      </c>
      <c r="G64" s="266">
        <v>3736801.75</v>
      </c>
      <c r="H64" s="8" t="b">
        <f t="shared" si="0"/>
        <v>1</v>
      </c>
      <c r="I64" s="440">
        <f t="shared" si="1"/>
        <v>0</v>
      </c>
      <c r="J64" s="458" t="s">
        <v>115</v>
      </c>
      <c r="K64" s="458" t="s">
        <v>569</v>
      </c>
      <c r="L64" s="266">
        <v>3736801.75</v>
      </c>
      <c r="M64" s="266">
        <v>0</v>
      </c>
      <c r="N64" s="266">
        <v>0</v>
      </c>
      <c r="O64" s="266">
        <v>0</v>
      </c>
      <c r="P64" s="266">
        <v>3736801.75</v>
      </c>
      <c r="Q64" s="266"/>
    </row>
    <row r="65" spans="1:17" ht="11.25">
      <c r="A65" s="458" t="s">
        <v>174</v>
      </c>
      <c r="B65" s="458" t="s">
        <v>568</v>
      </c>
      <c r="C65" s="266">
        <v>255436764.18</v>
      </c>
      <c r="D65" s="266">
        <v>68247004.24</v>
      </c>
      <c r="E65" s="266">
        <v>3086462</v>
      </c>
      <c r="F65" s="266">
        <v>-65160542.24</v>
      </c>
      <c r="G65" s="266">
        <v>190276221.94</v>
      </c>
      <c r="H65" s="8" t="b">
        <f t="shared" si="0"/>
        <v>1</v>
      </c>
      <c r="I65" s="440">
        <f t="shared" si="1"/>
        <v>0</v>
      </c>
      <c r="J65" s="458" t="s">
        <v>174</v>
      </c>
      <c r="K65" s="458" t="s">
        <v>568</v>
      </c>
      <c r="L65" s="266">
        <v>255436764.18</v>
      </c>
      <c r="M65" s="266">
        <v>68247004.24</v>
      </c>
      <c r="N65" s="266">
        <v>3086462</v>
      </c>
      <c r="O65" s="266">
        <v>-65160542.24</v>
      </c>
      <c r="P65" s="266">
        <v>190276221.94</v>
      </c>
      <c r="Q65" s="266"/>
    </row>
    <row r="66" spans="1:17" ht="11.25">
      <c r="A66" s="458" t="s">
        <v>175</v>
      </c>
      <c r="B66" s="458" t="s">
        <v>567</v>
      </c>
      <c r="C66" s="266">
        <v>20916725.61</v>
      </c>
      <c r="D66" s="266">
        <v>5589432.86</v>
      </c>
      <c r="E66" s="266">
        <v>252781</v>
      </c>
      <c r="F66" s="266">
        <v>-5336651.86</v>
      </c>
      <c r="G66" s="266">
        <v>15580073.75</v>
      </c>
      <c r="H66" s="8" t="b">
        <f t="shared" si="0"/>
        <v>1</v>
      </c>
      <c r="I66" s="440">
        <f t="shared" si="1"/>
        <v>0</v>
      </c>
      <c r="J66" s="458" t="s">
        <v>175</v>
      </c>
      <c r="K66" s="458" t="s">
        <v>567</v>
      </c>
      <c r="L66" s="266">
        <v>20916725.61</v>
      </c>
      <c r="M66" s="266">
        <v>5589432.86</v>
      </c>
      <c r="N66" s="266">
        <v>252781</v>
      </c>
      <c r="O66" s="266">
        <v>-5336651.86</v>
      </c>
      <c r="P66" s="266">
        <v>15580073.75</v>
      </c>
      <c r="Q66" s="266"/>
    </row>
    <row r="67" spans="1:17" ht="11.25">
      <c r="A67" s="458" t="s">
        <v>116</v>
      </c>
      <c r="B67" s="458" t="s">
        <v>117</v>
      </c>
      <c r="C67" s="266">
        <v>615914604.23</v>
      </c>
      <c r="D67" s="266">
        <v>6471348.02</v>
      </c>
      <c r="E67" s="266">
        <v>12898050.98</v>
      </c>
      <c r="F67" s="266">
        <v>6426702.96</v>
      </c>
      <c r="G67" s="266">
        <v>622341307.19</v>
      </c>
      <c r="H67" s="8" t="b">
        <f t="shared" si="0"/>
        <v>1</v>
      </c>
      <c r="I67" s="440">
        <f t="shared" si="1"/>
        <v>0</v>
      </c>
      <c r="J67" s="458" t="s">
        <v>116</v>
      </c>
      <c r="K67" s="458" t="s">
        <v>117</v>
      </c>
      <c r="L67" s="266">
        <v>615914604.23</v>
      </c>
      <c r="M67" s="266">
        <v>6471348.02</v>
      </c>
      <c r="N67" s="266">
        <v>12898050.98</v>
      </c>
      <c r="O67" s="266">
        <v>6426702.96</v>
      </c>
      <c r="P67" s="266">
        <v>622341307.19</v>
      </c>
      <c r="Q67" s="266"/>
    </row>
    <row r="68" spans="1:17" ht="11.25">
      <c r="A68" s="458" t="s">
        <v>118</v>
      </c>
      <c r="B68" s="458" t="s">
        <v>119</v>
      </c>
      <c r="C68" s="266">
        <v>5276.93</v>
      </c>
      <c r="D68" s="266">
        <v>0.02</v>
      </c>
      <c r="E68" s="266">
        <v>2.46</v>
      </c>
      <c r="F68" s="266">
        <v>2.44</v>
      </c>
      <c r="G68" s="266">
        <v>5279.37</v>
      </c>
      <c r="H68" s="8" t="b">
        <f t="shared" si="0"/>
        <v>1</v>
      </c>
      <c r="I68" s="440">
        <f t="shared" si="1"/>
        <v>0</v>
      </c>
      <c r="J68" s="458" t="s">
        <v>118</v>
      </c>
      <c r="K68" s="458" t="s">
        <v>119</v>
      </c>
      <c r="L68" s="266">
        <v>5276.93</v>
      </c>
      <c r="M68" s="266">
        <v>0.02</v>
      </c>
      <c r="N68" s="266">
        <v>2.46</v>
      </c>
      <c r="O68" s="266">
        <v>2.44</v>
      </c>
      <c r="P68" s="266">
        <v>5279.37</v>
      </c>
      <c r="Q68" s="266"/>
    </row>
    <row r="69" spans="1:17" ht="11.25">
      <c r="A69" s="458" t="s">
        <v>299</v>
      </c>
      <c r="B69" s="458" t="s">
        <v>566</v>
      </c>
      <c r="C69" s="266">
        <v>2700000</v>
      </c>
      <c r="D69" s="266">
        <v>5000</v>
      </c>
      <c r="E69" s="266">
        <v>0</v>
      </c>
      <c r="F69" s="266">
        <v>-5000</v>
      </c>
      <c r="G69" s="266">
        <v>2695000</v>
      </c>
      <c r="H69" s="8" t="b">
        <f t="shared" si="0"/>
        <v>1</v>
      </c>
      <c r="I69" s="440">
        <f t="shared" si="1"/>
        <v>0</v>
      </c>
      <c r="J69" s="458" t="s">
        <v>299</v>
      </c>
      <c r="K69" s="458" t="s">
        <v>566</v>
      </c>
      <c r="L69" s="266">
        <v>2700000</v>
      </c>
      <c r="M69" s="266">
        <v>5000</v>
      </c>
      <c r="N69" s="266">
        <v>0</v>
      </c>
      <c r="O69" s="266">
        <v>-5000</v>
      </c>
      <c r="P69" s="266">
        <v>2695000</v>
      </c>
      <c r="Q69" s="266"/>
    </row>
    <row r="70" spans="1:17" ht="11.25">
      <c r="A70" s="458" t="s">
        <v>120</v>
      </c>
      <c r="B70" s="458" t="s">
        <v>565</v>
      </c>
      <c r="C70" s="266">
        <v>3911560.1</v>
      </c>
      <c r="D70" s="266">
        <v>5656677</v>
      </c>
      <c r="E70" s="266">
        <v>2721643.89</v>
      </c>
      <c r="F70" s="266">
        <v>-2935033.11</v>
      </c>
      <c r="G70" s="266">
        <v>976526.99</v>
      </c>
      <c r="H70" s="8" t="b">
        <f t="shared" si="0"/>
        <v>1</v>
      </c>
      <c r="I70" s="440">
        <f t="shared" si="1"/>
        <v>0</v>
      </c>
      <c r="J70" s="458" t="s">
        <v>120</v>
      </c>
      <c r="K70" s="458" t="s">
        <v>565</v>
      </c>
      <c r="L70" s="266">
        <v>3911560.1</v>
      </c>
      <c r="M70" s="266">
        <v>5656677</v>
      </c>
      <c r="N70" s="266">
        <v>2721643.89</v>
      </c>
      <c r="O70" s="266">
        <v>-2935033.11</v>
      </c>
      <c r="P70" s="266">
        <v>976526.99</v>
      </c>
      <c r="Q70" s="266"/>
    </row>
    <row r="71" spans="1:17" ht="11.25">
      <c r="A71" s="458" t="s">
        <v>121</v>
      </c>
      <c r="B71" s="458" t="s">
        <v>122</v>
      </c>
      <c r="C71" s="266">
        <v>26253.44</v>
      </c>
      <c r="D71" s="266">
        <v>0</v>
      </c>
      <c r="E71" s="266">
        <v>0</v>
      </c>
      <c r="F71" s="266">
        <v>0</v>
      </c>
      <c r="G71" s="266">
        <v>26253.44</v>
      </c>
      <c r="H71" s="8" t="b">
        <f t="shared" si="0"/>
        <v>1</v>
      </c>
      <c r="I71" s="440">
        <f t="shared" si="1"/>
        <v>0</v>
      </c>
      <c r="J71" s="458" t="s">
        <v>121</v>
      </c>
      <c r="K71" s="458" t="s">
        <v>122</v>
      </c>
      <c r="L71" s="266">
        <v>26253.44</v>
      </c>
      <c r="M71" s="266">
        <v>0</v>
      </c>
      <c r="N71" s="266">
        <v>0</v>
      </c>
      <c r="O71" s="266">
        <v>0</v>
      </c>
      <c r="P71" s="266">
        <v>26253.44</v>
      </c>
      <c r="Q71" s="266"/>
    </row>
    <row r="72" spans="1:17" ht="11.25">
      <c r="A72" s="458" t="s">
        <v>123</v>
      </c>
      <c r="B72" s="458" t="s">
        <v>564</v>
      </c>
      <c r="C72" s="266">
        <v>68636.34</v>
      </c>
      <c r="D72" s="266">
        <v>0</v>
      </c>
      <c r="E72" s="266">
        <v>0</v>
      </c>
      <c r="F72" s="266">
        <v>0</v>
      </c>
      <c r="G72" s="266">
        <v>68636.34</v>
      </c>
      <c r="H72" s="8" t="b">
        <f t="shared" si="0"/>
        <v>1</v>
      </c>
      <c r="I72" s="440">
        <f t="shared" si="1"/>
        <v>0</v>
      </c>
      <c r="J72" s="458" t="s">
        <v>123</v>
      </c>
      <c r="K72" s="458" t="s">
        <v>564</v>
      </c>
      <c r="L72" s="266">
        <v>68636.34</v>
      </c>
      <c r="M72" s="266">
        <v>0</v>
      </c>
      <c r="N72" s="266">
        <v>0</v>
      </c>
      <c r="O72" s="266">
        <v>0</v>
      </c>
      <c r="P72" s="266">
        <v>68636.34</v>
      </c>
      <c r="Q72" s="266"/>
    </row>
    <row r="73" spans="1:17" ht="11.25">
      <c r="A73" s="458" t="s">
        <v>124</v>
      </c>
      <c r="B73" s="458" t="s">
        <v>563</v>
      </c>
      <c r="C73" s="266">
        <v>244053483.26</v>
      </c>
      <c r="D73" s="266">
        <v>809671</v>
      </c>
      <c r="E73" s="266">
        <v>7765446.65</v>
      </c>
      <c r="F73" s="266">
        <v>6955775.65</v>
      </c>
      <c r="G73" s="266">
        <v>251009258.91</v>
      </c>
      <c r="H73" s="8" t="b">
        <f t="shared" si="0"/>
        <v>1</v>
      </c>
      <c r="I73" s="440">
        <f t="shared" si="1"/>
        <v>0</v>
      </c>
      <c r="J73" s="458" t="s">
        <v>124</v>
      </c>
      <c r="K73" s="458" t="s">
        <v>563</v>
      </c>
      <c r="L73" s="266">
        <v>244053483.26</v>
      </c>
      <c r="M73" s="266">
        <v>809671</v>
      </c>
      <c r="N73" s="266">
        <v>7765446.65</v>
      </c>
      <c r="O73" s="266">
        <v>6955775.65</v>
      </c>
      <c r="P73" s="266">
        <v>251009258.91</v>
      </c>
      <c r="Q73" s="266"/>
    </row>
    <row r="74" spans="1:17" ht="11.25">
      <c r="A74" s="458" t="s">
        <v>125</v>
      </c>
      <c r="B74" s="458" t="s">
        <v>563</v>
      </c>
      <c r="C74" s="266">
        <v>7454632.52</v>
      </c>
      <c r="D74" s="266">
        <v>0</v>
      </c>
      <c r="E74" s="266">
        <v>2410957.98</v>
      </c>
      <c r="F74" s="266">
        <v>2410957.98</v>
      </c>
      <c r="G74" s="266">
        <v>9865590.5</v>
      </c>
      <c r="H74" s="8" t="b">
        <f t="shared" si="0"/>
        <v>1</v>
      </c>
      <c r="I74" s="440">
        <f t="shared" si="1"/>
        <v>0</v>
      </c>
      <c r="J74" s="458" t="s">
        <v>125</v>
      </c>
      <c r="K74" s="458" t="s">
        <v>563</v>
      </c>
      <c r="L74" s="266">
        <v>7454632.52</v>
      </c>
      <c r="M74" s="266">
        <v>0</v>
      </c>
      <c r="N74" s="266">
        <v>2410957.98</v>
      </c>
      <c r="O74" s="266">
        <v>2410957.98</v>
      </c>
      <c r="P74" s="266">
        <v>9865590.5</v>
      </c>
      <c r="Q74" s="266"/>
    </row>
    <row r="75" spans="1:17" ht="11.25">
      <c r="A75" s="458" t="s">
        <v>126</v>
      </c>
      <c r="B75" s="458" t="s">
        <v>562</v>
      </c>
      <c r="C75" s="266">
        <v>357694761.64</v>
      </c>
      <c r="D75" s="266">
        <v>0</v>
      </c>
      <c r="E75" s="266">
        <v>0</v>
      </c>
      <c r="F75" s="266">
        <v>0</v>
      </c>
      <c r="G75" s="266">
        <v>357694761.64</v>
      </c>
      <c r="H75" s="8" t="b">
        <f t="shared" si="0"/>
        <v>1</v>
      </c>
      <c r="I75" s="440">
        <f t="shared" si="1"/>
        <v>0</v>
      </c>
      <c r="J75" s="458" t="s">
        <v>126</v>
      </c>
      <c r="K75" s="458" t="s">
        <v>562</v>
      </c>
      <c r="L75" s="266">
        <v>357694761.64</v>
      </c>
      <c r="M75" s="266">
        <v>0</v>
      </c>
      <c r="N75" s="266">
        <v>0</v>
      </c>
      <c r="O75" s="266">
        <v>0</v>
      </c>
      <c r="P75" s="266">
        <v>357694761.64</v>
      </c>
      <c r="Q75" s="266"/>
    </row>
    <row r="76" spans="1:17" ht="11.25">
      <c r="A76" s="458" t="s">
        <v>283</v>
      </c>
      <c r="B76" s="458" t="s">
        <v>284</v>
      </c>
      <c r="C76" s="266">
        <v>14066500</v>
      </c>
      <c r="D76" s="266">
        <v>0</v>
      </c>
      <c r="E76" s="266">
        <v>0</v>
      </c>
      <c r="F76" s="266">
        <v>0</v>
      </c>
      <c r="G76" s="266">
        <v>14066500</v>
      </c>
      <c r="H76" s="8" t="b">
        <f t="shared" si="0"/>
        <v>1</v>
      </c>
      <c r="I76" s="440">
        <f t="shared" si="1"/>
        <v>0</v>
      </c>
      <c r="J76" s="458" t="s">
        <v>283</v>
      </c>
      <c r="K76" s="458" t="s">
        <v>284</v>
      </c>
      <c r="L76" s="266">
        <v>14066500</v>
      </c>
      <c r="M76" s="266">
        <v>0</v>
      </c>
      <c r="N76" s="266">
        <v>0</v>
      </c>
      <c r="O76" s="266">
        <v>0</v>
      </c>
      <c r="P76" s="266">
        <v>14066500</v>
      </c>
      <c r="Q76" s="266"/>
    </row>
    <row r="77" spans="1:17" ht="11.25">
      <c r="A77" s="458" t="s">
        <v>423</v>
      </c>
      <c r="B77" s="458" t="s">
        <v>561</v>
      </c>
      <c r="C77" s="266">
        <v>14066500</v>
      </c>
      <c r="D77" s="266">
        <v>0</v>
      </c>
      <c r="E77" s="266">
        <v>0</v>
      </c>
      <c r="F77" s="266">
        <v>0</v>
      </c>
      <c r="G77" s="266">
        <v>14066500</v>
      </c>
      <c r="H77" s="8" t="b">
        <f t="shared" si="0"/>
        <v>1</v>
      </c>
      <c r="I77" s="440">
        <f t="shared" si="1"/>
        <v>0</v>
      </c>
      <c r="J77" s="458" t="s">
        <v>423</v>
      </c>
      <c r="K77" s="458" t="s">
        <v>561</v>
      </c>
      <c r="L77" s="266">
        <v>14066500</v>
      </c>
      <c r="M77" s="266">
        <v>0</v>
      </c>
      <c r="N77" s="266">
        <v>0</v>
      </c>
      <c r="O77" s="266">
        <v>0</v>
      </c>
      <c r="P77" s="266">
        <v>14066500</v>
      </c>
      <c r="Q77" s="266"/>
    </row>
    <row r="78" spans="1:17" ht="11.25">
      <c r="A78" s="458" t="s">
        <v>127</v>
      </c>
      <c r="B78" s="458" t="s">
        <v>128</v>
      </c>
      <c r="C78" s="266">
        <v>888619579.61</v>
      </c>
      <c r="D78" s="266">
        <v>0</v>
      </c>
      <c r="E78" s="266">
        <v>63461681.27</v>
      </c>
      <c r="F78" s="266">
        <v>63461681.27</v>
      </c>
      <c r="G78" s="266">
        <v>952081260.88</v>
      </c>
      <c r="H78" s="8" t="b">
        <f aca="true" t="shared" si="2" ref="H78:H107">+A78=J78</f>
        <v>1</v>
      </c>
      <c r="I78" s="440">
        <f aca="true" t="shared" si="3" ref="I78:I107">+G78-P78</f>
        <v>0</v>
      </c>
      <c r="J78" s="458" t="s">
        <v>127</v>
      </c>
      <c r="K78" s="458" t="s">
        <v>128</v>
      </c>
      <c r="L78" s="266">
        <v>888619579.61</v>
      </c>
      <c r="M78" s="266">
        <v>0</v>
      </c>
      <c r="N78" s="266">
        <v>63461681.27</v>
      </c>
      <c r="O78" s="266">
        <v>63461681.27</v>
      </c>
      <c r="P78" s="266">
        <v>952081260.88</v>
      </c>
      <c r="Q78" s="266"/>
    </row>
    <row r="79" spans="1:17" ht="11.25">
      <c r="A79" s="458" t="s">
        <v>129</v>
      </c>
      <c r="B79" s="458" t="s">
        <v>130</v>
      </c>
      <c r="C79" s="266">
        <v>51095.84</v>
      </c>
      <c r="D79" s="266">
        <v>0</v>
      </c>
      <c r="E79" s="266">
        <v>0</v>
      </c>
      <c r="F79" s="266">
        <v>0</v>
      </c>
      <c r="G79" s="266">
        <v>51095.84</v>
      </c>
      <c r="H79" s="8" t="b">
        <f t="shared" si="2"/>
        <v>1</v>
      </c>
      <c r="I79" s="440">
        <f t="shared" si="3"/>
        <v>0</v>
      </c>
      <c r="J79" s="458" t="s">
        <v>129</v>
      </c>
      <c r="K79" s="458" t="s">
        <v>130</v>
      </c>
      <c r="L79" s="266">
        <v>51095.84</v>
      </c>
      <c r="M79" s="266">
        <v>0</v>
      </c>
      <c r="N79" s="266">
        <v>0</v>
      </c>
      <c r="O79" s="266">
        <v>0</v>
      </c>
      <c r="P79" s="266">
        <v>51095.84</v>
      </c>
      <c r="Q79" s="266"/>
    </row>
    <row r="80" spans="1:17" ht="11.25">
      <c r="A80" s="458" t="s">
        <v>131</v>
      </c>
      <c r="B80" s="458" t="s">
        <v>132</v>
      </c>
      <c r="C80" s="266">
        <v>19344.62</v>
      </c>
      <c r="D80" s="266">
        <v>0</v>
      </c>
      <c r="E80" s="266">
        <v>13.34</v>
      </c>
      <c r="F80" s="266">
        <v>13.34</v>
      </c>
      <c r="G80" s="266">
        <v>19357.96</v>
      </c>
      <c r="H80" s="8" t="b">
        <f t="shared" si="2"/>
        <v>1</v>
      </c>
      <c r="I80" s="440">
        <f t="shared" si="3"/>
        <v>0</v>
      </c>
      <c r="J80" s="458" t="s">
        <v>131</v>
      </c>
      <c r="K80" s="458" t="s">
        <v>132</v>
      </c>
      <c r="L80" s="266">
        <v>19344.62</v>
      </c>
      <c r="M80" s="266">
        <v>0</v>
      </c>
      <c r="N80" s="266">
        <v>13.34</v>
      </c>
      <c r="O80" s="266">
        <v>13.34</v>
      </c>
      <c r="P80" s="266">
        <v>19357.96</v>
      </c>
      <c r="Q80" s="266"/>
    </row>
    <row r="81" spans="1:17" ht="11.25">
      <c r="A81" s="458" t="s">
        <v>133</v>
      </c>
      <c r="B81" s="458" t="s">
        <v>560</v>
      </c>
      <c r="C81" s="266">
        <v>136212276.04</v>
      </c>
      <c r="D81" s="266">
        <v>0</v>
      </c>
      <c r="E81" s="266">
        <v>117890.4</v>
      </c>
      <c r="F81" s="266">
        <v>117890.4</v>
      </c>
      <c r="G81" s="266">
        <v>136330166.44</v>
      </c>
      <c r="H81" s="8" t="b">
        <f t="shared" si="2"/>
        <v>1</v>
      </c>
      <c r="I81" s="440">
        <f t="shared" si="3"/>
        <v>0</v>
      </c>
      <c r="J81" s="458" t="s">
        <v>133</v>
      </c>
      <c r="K81" s="458" t="s">
        <v>560</v>
      </c>
      <c r="L81" s="266">
        <v>136212276.04</v>
      </c>
      <c r="M81" s="266">
        <v>0</v>
      </c>
      <c r="N81" s="266">
        <v>117890.4</v>
      </c>
      <c r="O81" s="266">
        <v>117890.4</v>
      </c>
      <c r="P81" s="266">
        <v>136330166.44</v>
      </c>
      <c r="Q81" s="266"/>
    </row>
    <row r="82" spans="1:17" ht="11.25">
      <c r="A82" s="458" t="s">
        <v>134</v>
      </c>
      <c r="B82" s="458" t="s">
        <v>559</v>
      </c>
      <c r="C82" s="266">
        <v>752336863.11</v>
      </c>
      <c r="D82" s="266">
        <v>0</v>
      </c>
      <c r="E82" s="266">
        <v>63343777.53</v>
      </c>
      <c r="F82" s="266">
        <v>63343777.53</v>
      </c>
      <c r="G82" s="266">
        <v>815680640.64</v>
      </c>
      <c r="H82" s="8" t="b">
        <f t="shared" si="2"/>
        <v>1</v>
      </c>
      <c r="I82" s="440">
        <f t="shared" si="3"/>
        <v>0</v>
      </c>
      <c r="J82" s="458" t="s">
        <v>134</v>
      </c>
      <c r="K82" s="458" t="s">
        <v>559</v>
      </c>
      <c r="L82" s="266">
        <v>752336863.11</v>
      </c>
      <c r="M82" s="266">
        <v>0</v>
      </c>
      <c r="N82" s="266">
        <v>63343777.53</v>
      </c>
      <c r="O82" s="266">
        <v>63343777.53</v>
      </c>
      <c r="P82" s="266">
        <v>815680640.64</v>
      </c>
      <c r="Q82" s="266"/>
    </row>
    <row r="83" spans="1:17" ht="11.25">
      <c r="A83" s="458" t="s">
        <v>135</v>
      </c>
      <c r="B83" s="458" t="s">
        <v>136</v>
      </c>
      <c r="C83" s="266">
        <v>13119236.86</v>
      </c>
      <c r="D83" s="266">
        <v>0</v>
      </c>
      <c r="E83" s="266">
        <v>0</v>
      </c>
      <c r="F83" s="266">
        <v>0</v>
      </c>
      <c r="G83" s="266">
        <v>13119236.86</v>
      </c>
      <c r="H83" s="8" t="b">
        <f t="shared" si="2"/>
        <v>1</v>
      </c>
      <c r="I83" s="440">
        <f t="shared" si="3"/>
        <v>0</v>
      </c>
      <c r="J83" s="458" t="s">
        <v>135</v>
      </c>
      <c r="K83" s="458" t="s">
        <v>136</v>
      </c>
      <c r="L83" s="266">
        <v>13119236.86</v>
      </c>
      <c r="M83" s="266">
        <v>0</v>
      </c>
      <c r="N83" s="266">
        <v>0</v>
      </c>
      <c r="O83" s="266">
        <v>0</v>
      </c>
      <c r="P83" s="266">
        <v>13119236.86</v>
      </c>
      <c r="Q83" s="266"/>
    </row>
    <row r="84" spans="1:17" ht="11.25">
      <c r="A84" s="458" t="s">
        <v>137</v>
      </c>
      <c r="B84" s="458" t="s">
        <v>136</v>
      </c>
      <c r="C84" s="266">
        <v>13119236.86</v>
      </c>
      <c r="D84" s="266">
        <v>0</v>
      </c>
      <c r="E84" s="266">
        <v>0</v>
      </c>
      <c r="F84" s="266">
        <v>0</v>
      </c>
      <c r="G84" s="266">
        <v>13119236.86</v>
      </c>
      <c r="H84" s="8" t="b">
        <f t="shared" si="2"/>
        <v>1</v>
      </c>
      <c r="I84" s="440">
        <f t="shared" si="3"/>
        <v>0</v>
      </c>
      <c r="J84" s="458" t="s">
        <v>137</v>
      </c>
      <c r="K84" s="458" t="s">
        <v>136</v>
      </c>
      <c r="L84" s="266">
        <v>13119236.86</v>
      </c>
      <c r="M84" s="266">
        <v>0</v>
      </c>
      <c r="N84" s="266">
        <v>0</v>
      </c>
      <c r="O84" s="266">
        <v>0</v>
      </c>
      <c r="P84" s="266">
        <v>13119236.86</v>
      </c>
      <c r="Q84" s="266"/>
    </row>
    <row r="85" spans="1:17" ht="11.25">
      <c r="A85" s="458" t="s">
        <v>138</v>
      </c>
      <c r="B85" s="458" t="s">
        <v>558</v>
      </c>
      <c r="C85" s="266">
        <v>11698609397.97</v>
      </c>
      <c r="D85" s="266">
        <v>2708139</v>
      </c>
      <c r="E85" s="266">
        <v>545800204.43</v>
      </c>
      <c r="F85" s="266">
        <v>543092065.43</v>
      </c>
      <c r="G85" s="266">
        <v>12241701463.4</v>
      </c>
      <c r="H85" s="8" t="b">
        <f t="shared" si="2"/>
        <v>1</v>
      </c>
      <c r="I85" s="440">
        <f t="shared" si="3"/>
        <v>0</v>
      </c>
      <c r="J85" s="458" t="s">
        <v>138</v>
      </c>
      <c r="K85" s="458" t="s">
        <v>558</v>
      </c>
      <c r="L85" s="266">
        <v>11698609397.97</v>
      </c>
      <c r="M85" s="266">
        <v>2708139</v>
      </c>
      <c r="N85" s="266">
        <v>545800204.43</v>
      </c>
      <c r="O85" s="266">
        <v>543092065.43</v>
      </c>
      <c r="P85" s="266">
        <v>12241701463.4</v>
      </c>
      <c r="Q85" s="266"/>
    </row>
    <row r="86" spans="1:17" ht="11.25">
      <c r="A86" s="458" t="s">
        <v>139</v>
      </c>
      <c r="B86" s="458" t="s">
        <v>140</v>
      </c>
      <c r="C86" s="266">
        <v>15583389.45</v>
      </c>
      <c r="D86" s="266">
        <v>0</v>
      </c>
      <c r="E86" s="266">
        <v>107833.61</v>
      </c>
      <c r="F86" s="266">
        <v>107833.61</v>
      </c>
      <c r="G86" s="266">
        <v>15691223.06</v>
      </c>
      <c r="H86" s="8" t="b">
        <f t="shared" si="2"/>
        <v>1</v>
      </c>
      <c r="I86" s="440">
        <f t="shared" si="3"/>
        <v>0</v>
      </c>
      <c r="J86" s="458" t="s">
        <v>139</v>
      </c>
      <c r="K86" s="458" t="s">
        <v>140</v>
      </c>
      <c r="L86" s="266">
        <v>15583389.45</v>
      </c>
      <c r="M86" s="266">
        <v>0</v>
      </c>
      <c r="N86" s="266">
        <v>107833.61</v>
      </c>
      <c r="O86" s="266">
        <v>107833.61</v>
      </c>
      <c r="P86" s="266">
        <v>15691223.06</v>
      </c>
      <c r="Q86" s="266"/>
    </row>
    <row r="87" spans="1:17" ht="11.25">
      <c r="A87" s="458" t="s">
        <v>141</v>
      </c>
      <c r="B87" s="458" t="s">
        <v>142</v>
      </c>
      <c r="C87" s="266">
        <v>396960055.79</v>
      </c>
      <c r="D87" s="266">
        <v>0</v>
      </c>
      <c r="E87" s="266">
        <v>4014299.38</v>
      </c>
      <c r="F87" s="266">
        <v>4014299.38</v>
      </c>
      <c r="G87" s="266">
        <v>400974355.17</v>
      </c>
      <c r="H87" s="8" t="b">
        <f t="shared" si="2"/>
        <v>1</v>
      </c>
      <c r="I87" s="440">
        <f t="shared" si="3"/>
        <v>0</v>
      </c>
      <c r="J87" s="458" t="s">
        <v>141</v>
      </c>
      <c r="K87" s="458" t="s">
        <v>142</v>
      </c>
      <c r="L87" s="266">
        <v>396960055.79</v>
      </c>
      <c r="M87" s="266">
        <v>0</v>
      </c>
      <c r="N87" s="266">
        <v>4014299.38</v>
      </c>
      <c r="O87" s="266">
        <v>4014299.38</v>
      </c>
      <c r="P87" s="266">
        <v>400974355.17</v>
      </c>
      <c r="Q87" s="266"/>
    </row>
    <row r="88" spans="1:17" ht="11.25">
      <c r="A88" s="458" t="s">
        <v>143</v>
      </c>
      <c r="B88" s="458" t="s">
        <v>82</v>
      </c>
      <c r="C88" s="266">
        <v>776958929.29</v>
      </c>
      <c r="D88" s="266">
        <v>0</v>
      </c>
      <c r="E88" s="266">
        <v>73834905.02</v>
      </c>
      <c r="F88" s="266">
        <v>73834905.02</v>
      </c>
      <c r="G88" s="266">
        <v>850793834.31</v>
      </c>
      <c r="H88" s="8" t="b">
        <f t="shared" si="2"/>
        <v>1</v>
      </c>
      <c r="I88" s="440">
        <f t="shared" si="3"/>
        <v>0</v>
      </c>
      <c r="J88" s="458" t="s">
        <v>143</v>
      </c>
      <c r="K88" s="458" t="s">
        <v>82</v>
      </c>
      <c r="L88" s="266">
        <v>776958929.29</v>
      </c>
      <c r="M88" s="266">
        <v>0</v>
      </c>
      <c r="N88" s="266">
        <v>73834905.02</v>
      </c>
      <c r="O88" s="266">
        <v>73834905.02</v>
      </c>
      <c r="P88" s="266">
        <v>850793834.31</v>
      </c>
      <c r="Q88" s="266"/>
    </row>
    <row r="89" spans="1:17" ht="11.25">
      <c r="A89" s="458" t="s">
        <v>144</v>
      </c>
      <c r="B89" s="458" t="s">
        <v>72</v>
      </c>
      <c r="C89" s="266">
        <v>9003361193.35</v>
      </c>
      <c r="D89" s="266">
        <v>2708139</v>
      </c>
      <c r="E89" s="266">
        <v>456370589.33</v>
      </c>
      <c r="F89" s="266">
        <v>453662450.33</v>
      </c>
      <c r="G89" s="266">
        <v>9457023643.68</v>
      </c>
      <c r="H89" s="8" t="b">
        <f t="shared" si="2"/>
        <v>1</v>
      </c>
      <c r="I89" s="440">
        <f t="shared" si="3"/>
        <v>0</v>
      </c>
      <c r="J89" s="458" t="s">
        <v>144</v>
      </c>
      <c r="K89" s="458" t="s">
        <v>72</v>
      </c>
      <c r="L89" s="266">
        <v>9003361193.35</v>
      </c>
      <c r="M89" s="266">
        <v>2708139</v>
      </c>
      <c r="N89" s="266">
        <v>456370589.33</v>
      </c>
      <c r="O89" s="266">
        <v>453662450.33</v>
      </c>
      <c r="P89" s="266">
        <v>9457023643.68</v>
      </c>
      <c r="Q89" s="266"/>
    </row>
    <row r="90" spans="1:17" ht="11.25">
      <c r="A90" s="458" t="s">
        <v>424</v>
      </c>
      <c r="B90" s="458" t="s">
        <v>557</v>
      </c>
      <c r="C90" s="266">
        <v>63883145.15</v>
      </c>
      <c r="D90" s="266">
        <v>0</v>
      </c>
      <c r="E90" s="266">
        <v>0</v>
      </c>
      <c r="F90" s="266">
        <v>0</v>
      </c>
      <c r="G90" s="266">
        <v>63883145.15</v>
      </c>
      <c r="H90" s="8" t="b">
        <f t="shared" si="2"/>
        <v>1</v>
      </c>
      <c r="I90" s="440">
        <f t="shared" si="3"/>
        <v>0</v>
      </c>
      <c r="J90" s="458" t="s">
        <v>424</v>
      </c>
      <c r="K90" s="458" t="s">
        <v>557</v>
      </c>
      <c r="L90" s="266">
        <v>63883145.15</v>
      </c>
      <c r="M90" s="266">
        <v>0</v>
      </c>
      <c r="N90" s="266">
        <v>0</v>
      </c>
      <c r="O90" s="266">
        <v>0</v>
      </c>
      <c r="P90" s="266">
        <v>63883145.15</v>
      </c>
      <c r="Q90" s="266"/>
    </row>
    <row r="91" spans="1:17" ht="11.25">
      <c r="A91" s="458" t="s">
        <v>145</v>
      </c>
      <c r="B91" s="458" t="s">
        <v>146</v>
      </c>
      <c r="C91" s="266">
        <v>8251672.75</v>
      </c>
      <c r="D91" s="266">
        <v>0</v>
      </c>
      <c r="E91" s="266">
        <v>98430</v>
      </c>
      <c r="F91" s="266">
        <v>98430</v>
      </c>
      <c r="G91" s="266">
        <v>8350102.75</v>
      </c>
      <c r="H91" s="8" t="b">
        <f t="shared" si="2"/>
        <v>1</v>
      </c>
      <c r="I91" s="440">
        <f t="shared" si="3"/>
        <v>0</v>
      </c>
      <c r="J91" s="458" t="s">
        <v>145</v>
      </c>
      <c r="K91" s="458" t="s">
        <v>146</v>
      </c>
      <c r="L91" s="266">
        <v>8251672.75</v>
      </c>
      <c r="M91" s="266">
        <v>0</v>
      </c>
      <c r="N91" s="266">
        <v>98430</v>
      </c>
      <c r="O91" s="266">
        <v>98430</v>
      </c>
      <c r="P91" s="266">
        <v>8350102.75</v>
      </c>
      <c r="Q91" s="266"/>
    </row>
    <row r="92" spans="1:17" ht="11.25">
      <c r="A92" s="458" t="s">
        <v>147</v>
      </c>
      <c r="B92" s="458" t="s">
        <v>148</v>
      </c>
      <c r="C92" s="266">
        <v>1433611012.19</v>
      </c>
      <c r="D92" s="266">
        <v>0</v>
      </c>
      <c r="E92" s="266">
        <v>11374147.09</v>
      </c>
      <c r="F92" s="266">
        <v>11374147.09</v>
      </c>
      <c r="G92" s="266">
        <v>1444985159.28</v>
      </c>
      <c r="H92" s="8" t="b">
        <f t="shared" si="2"/>
        <v>1</v>
      </c>
      <c r="I92" s="440">
        <f t="shared" si="3"/>
        <v>0</v>
      </c>
      <c r="J92" s="458" t="s">
        <v>147</v>
      </c>
      <c r="K92" s="458" t="s">
        <v>148</v>
      </c>
      <c r="L92" s="266">
        <v>1433611012.19</v>
      </c>
      <c r="M92" s="266">
        <v>0</v>
      </c>
      <c r="N92" s="266">
        <v>11374147.09</v>
      </c>
      <c r="O92" s="266">
        <v>11374147.09</v>
      </c>
      <c r="P92" s="266">
        <v>1444985159.28</v>
      </c>
      <c r="Q92" s="266"/>
    </row>
    <row r="93" spans="1:17" ht="11.25">
      <c r="A93" s="458" t="s">
        <v>149</v>
      </c>
      <c r="B93" s="458" t="s">
        <v>61</v>
      </c>
      <c r="C93" s="266">
        <v>348393568.04</v>
      </c>
      <c r="D93" s="266">
        <v>0</v>
      </c>
      <c r="E93" s="266">
        <v>8318545.63</v>
      </c>
      <c r="F93" s="266">
        <v>8318545.63</v>
      </c>
      <c r="G93" s="266">
        <v>356712113.67</v>
      </c>
      <c r="H93" s="8" t="b">
        <f t="shared" si="2"/>
        <v>1</v>
      </c>
      <c r="I93" s="440">
        <f t="shared" si="3"/>
        <v>0</v>
      </c>
      <c r="J93" s="458" t="s">
        <v>149</v>
      </c>
      <c r="K93" s="458" t="s">
        <v>61</v>
      </c>
      <c r="L93" s="266">
        <v>348393568.04</v>
      </c>
      <c r="M93" s="266">
        <v>0</v>
      </c>
      <c r="N93" s="266">
        <v>8318545.63</v>
      </c>
      <c r="O93" s="266">
        <v>8318545.63</v>
      </c>
      <c r="P93" s="266">
        <v>356712113.67</v>
      </c>
      <c r="Q93" s="266"/>
    </row>
    <row r="94" spans="1:17" ht="11.25">
      <c r="A94" s="458" t="s">
        <v>150</v>
      </c>
      <c r="B94" s="458" t="s">
        <v>63</v>
      </c>
      <c r="C94" s="266">
        <v>213693972.35</v>
      </c>
      <c r="D94" s="266">
        <v>0</v>
      </c>
      <c r="E94" s="266">
        <v>7089668.78</v>
      </c>
      <c r="F94" s="266">
        <v>7089668.78</v>
      </c>
      <c r="G94" s="266">
        <v>220783641.13</v>
      </c>
      <c r="H94" s="8" t="b">
        <f t="shared" si="2"/>
        <v>1</v>
      </c>
      <c r="I94" s="440">
        <f t="shared" si="3"/>
        <v>0</v>
      </c>
      <c r="J94" s="458" t="s">
        <v>150</v>
      </c>
      <c r="K94" s="458" t="s">
        <v>63</v>
      </c>
      <c r="L94" s="266">
        <v>213693972.35</v>
      </c>
      <c r="M94" s="266">
        <v>0</v>
      </c>
      <c r="N94" s="266">
        <v>7089668.78</v>
      </c>
      <c r="O94" s="266">
        <v>7089668.78</v>
      </c>
      <c r="P94" s="266">
        <v>220783641.13</v>
      </c>
      <c r="Q94" s="266"/>
    </row>
    <row r="95" spans="1:17" ht="11.25">
      <c r="A95" s="458" t="s">
        <v>151</v>
      </c>
      <c r="B95" s="458" t="s">
        <v>65</v>
      </c>
      <c r="C95" s="266">
        <v>84736297.51</v>
      </c>
      <c r="D95" s="266">
        <v>0</v>
      </c>
      <c r="E95" s="266">
        <v>893576.85</v>
      </c>
      <c r="F95" s="266">
        <v>893576.85</v>
      </c>
      <c r="G95" s="266">
        <v>85629874.36</v>
      </c>
      <c r="H95" s="8" t="b">
        <f t="shared" si="2"/>
        <v>1</v>
      </c>
      <c r="I95" s="440">
        <f t="shared" si="3"/>
        <v>0</v>
      </c>
      <c r="J95" s="458" t="s">
        <v>151</v>
      </c>
      <c r="K95" s="458" t="s">
        <v>65</v>
      </c>
      <c r="L95" s="266">
        <v>84736297.51</v>
      </c>
      <c r="M95" s="266">
        <v>0</v>
      </c>
      <c r="N95" s="266">
        <v>893576.85</v>
      </c>
      <c r="O95" s="266">
        <v>893576.85</v>
      </c>
      <c r="P95" s="266">
        <v>85629874.36</v>
      </c>
      <c r="Q95" s="266"/>
    </row>
    <row r="96" spans="1:17" ht="11.25">
      <c r="A96" s="458" t="s">
        <v>152</v>
      </c>
      <c r="B96" s="458" t="s">
        <v>153</v>
      </c>
      <c r="C96" s="266">
        <v>822772.95</v>
      </c>
      <c r="D96" s="266">
        <v>0</v>
      </c>
      <c r="E96" s="266">
        <v>0</v>
      </c>
      <c r="F96" s="266">
        <v>0</v>
      </c>
      <c r="G96" s="266">
        <v>822772.95</v>
      </c>
      <c r="H96" s="8" t="b">
        <f t="shared" si="2"/>
        <v>1</v>
      </c>
      <c r="I96" s="440">
        <f t="shared" si="3"/>
        <v>0</v>
      </c>
      <c r="J96" s="458" t="s">
        <v>152</v>
      </c>
      <c r="K96" s="458" t="s">
        <v>153</v>
      </c>
      <c r="L96" s="266">
        <v>822772.95</v>
      </c>
      <c r="M96" s="266">
        <v>0</v>
      </c>
      <c r="N96" s="266">
        <v>0</v>
      </c>
      <c r="O96" s="266">
        <v>0</v>
      </c>
      <c r="P96" s="266">
        <v>822772.95</v>
      </c>
      <c r="Q96" s="266"/>
    </row>
    <row r="97" spans="1:17" ht="11.25">
      <c r="A97" s="458" t="s">
        <v>154</v>
      </c>
      <c r="B97" s="458" t="s">
        <v>104</v>
      </c>
      <c r="C97" s="266">
        <v>49140525.23</v>
      </c>
      <c r="D97" s="266">
        <v>0</v>
      </c>
      <c r="E97" s="266">
        <v>335300</v>
      </c>
      <c r="F97" s="266">
        <v>335300</v>
      </c>
      <c r="G97" s="266">
        <v>49475825.23</v>
      </c>
      <c r="H97" s="8" t="b">
        <f t="shared" si="2"/>
        <v>1</v>
      </c>
      <c r="I97" s="440">
        <f t="shared" si="3"/>
        <v>0</v>
      </c>
      <c r="J97" s="458" t="s">
        <v>154</v>
      </c>
      <c r="K97" s="458" t="s">
        <v>104</v>
      </c>
      <c r="L97" s="266">
        <v>49140525.23</v>
      </c>
      <c r="M97" s="266">
        <v>0</v>
      </c>
      <c r="N97" s="266">
        <v>335300</v>
      </c>
      <c r="O97" s="266">
        <v>335300</v>
      </c>
      <c r="P97" s="266">
        <v>49475825.23</v>
      </c>
      <c r="Q97" s="266"/>
    </row>
    <row r="98" spans="1:17" ht="11.25">
      <c r="A98" s="458" t="s">
        <v>155</v>
      </c>
      <c r="B98" s="458" t="s">
        <v>70</v>
      </c>
      <c r="C98" s="266">
        <v>1487472598.37</v>
      </c>
      <c r="D98" s="266">
        <v>0.01</v>
      </c>
      <c r="E98" s="266">
        <v>0.01</v>
      </c>
      <c r="F98" s="266">
        <v>0</v>
      </c>
      <c r="G98" s="266">
        <v>1487472598.37</v>
      </c>
      <c r="H98" s="8" t="b">
        <f t="shared" si="2"/>
        <v>1</v>
      </c>
      <c r="I98" s="440">
        <f t="shared" si="3"/>
        <v>0</v>
      </c>
      <c r="J98" s="458" t="s">
        <v>155</v>
      </c>
      <c r="K98" s="458" t="s">
        <v>70</v>
      </c>
      <c r="L98" s="266">
        <v>1487472598.37</v>
      </c>
      <c r="M98" s="266">
        <v>0.01</v>
      </c>
      <c r="N98" s="266">
        <v>0.01</v>
      </c>
      <c r="O98" s="266">
        <v>0</v>
      </c>
      <c r="P98" s="266">
        <v>1487472598.37</v>
      </c>
      <c r="Q98" s="266"/>
    </row>
    <row r="99" spans="1:17" ht="11.25">
      <c r="A99" s="458" t="s">
        <v>156</v>
      </c>
      <c r="B99" s="458" t="s">
        <v>70</v>
      </c>
      <c r="C99" s="266">
        <v>1487472598.37</v>
      </c>
      <c r="D99" s="266">
        <v>0.01</v>
      </c>
      <c r="E99" s="266">
        <v>0.01</v>
      </c>
      <c r="F99" s="266">
        <v>0</v>
      </c>
      <c r="G99" s="266">
        <v>1487472598.37</v>
      </c>
      <c r="H99" s="8" t="b">
        <f t="shared" si="2"/>
        <v>1</v>
      </c>
      <c r="I99" s="440">
        <f t="shared" si="3"/>
        <v>0</v>
      </c>
      <c r="J99" s="458" t="s">
        <v>156</v>
      </c>
      <c r="K99" s="458" t="s">
        <v>70</v>
      </c>
      <c r="L99" s="266">
        <v>1487472598.37</v>
      </c>
      <c r="M99" s="266">
        <v>0.01</v>
      </c>
      <c r="N99" s="266">
        <v>0.01</v>
      </c>
      <c r="O99" s="266">
        <v>0</v>
      </c>
      <c r="P99" s="266">
        <v>1487472598.37</v>
      </c>
      <c r="Q99" s="266"/>
    </row>
    <row r="100" spans="1:17" ht="11.25">
      <c r="A100" s="458" t="s">
        <v>278</v>
      </c>
      <c r="B100" s="458" t="s">
        <v>279</v>
      </c>
      <c r="C100" s="266">
        <v>2804375</v>
      </c>
      <c r="D100" s="266">
        <v>0</v>
      </c>
      <c r="E100" s="266">
        <v>0</v>
      </c>
      <c r="F100" s="266">
        <v>0</v>
      </c>
      <c r="G100" s="266">
        <v>2804375</v>
      </c>
      <c r="H100" s="8" t="b">
        <f t="shared" si="2"/>
        <v>1</v>
      </c>
      <c r="I100" s="440">
        <f t="shared" si="3"/>
        <v>0</v>
      </c>
      <c r="J100" s="458" t="s">
        <v>278</v>
      </c>
      <c r="K100" s="458" t="s">
        <v>279</v>
      </c>
      <c r="L100" s="266">
        <v>2804375</v>
      </c>
      <c r="M100" s="266">
        <v>0</v>
      </c>
      <c r="N100" s="266">
        <v>0</v>
      </c>
      <c r="O100" s="266">
        <v>0</v>
      </c>
      <c r="P100" s="266">
        <v>2804375</v>
      </c>
      <c r="Q100" s="266"/>
    </row>
    <row r="101" spans="1:17" ht="11.25">
      <c r="A101" s="458" t="s">
        <v>280</v>
      </c>
      <c r="B101" s="458" t="s">
        <v>279</v>
      </c>
      <c r="C101" s="266">
        <v>2804375</v>
      </c>
      <c r="D101" s="266">
        <v>0</v>
      </c>
      <c r="E101" s="266">
        <v>0</v>
      </c>
      <c r="F101" s="266">
        <v>0</v>
      </c>
      <c r="G101" s="266">
        <v>2804375</v>
      </c>
      <c r="H101" s="8" t="b">
        <f t="shared" si="2"/>
        <v>1</v>
      </c>
      <c r="I101" s="440">
        <f t="shared" si="3"/>
        <v>0</v>
      </c>
      <c r="J101" s="458" t="s">
        <v>280</v>
      </c>
      <c r="K101" s="458" t="s">
        <v>279</v>
      </c>
      <c r="L101" s="266">
        <v>2804375</v>
      </c>
      <c r="M101" s="266">
        <v>0</v>
      </c>
      <c r="N101" s="266">
        <v>0</v>
      </c>
      <c r="O101" s="266">
        <v>0</v>
      </c>
      <c r="P101" s="266">
        <v>2804375</v>
      </c>
      <c r="Q101" s="266"/>
    </row>
    <row r="102" spans="1:17" ht="11.25">
      <c r="A102" s="458" t="s">
        <v>158</v>
      </c>
      <c r="B102" s="458" t="s">
        <v>159</v>
      </c>
      <c r="C102" s="266">
        <v>4641633</v>
      </c>
      <c r="D102" s="266">
        <v>0</v>
      </c>
      <c r="E102" s="266">
        <v>783902</v>
      </c>
      <c r="F102" s="266">
        <v>783902</v>
      </c>
      <c r="G102" s="266">
        <v>5425535</v>
      </c>
      <c r="H102" s="8" t="b">
        <f t="shared" si="2"/>
        <v>1</v>
      </c>
      <c r="I102" s="440">
        <f t="shared" si="3"/>
        <v>0</v>
      </c>
      <c r="J102" s="458" t="s">
        <v>158</v>
      </c>
      <c r="K102" s="458" t="s">
        <v>159</v>
      </c>
      <c r="L102" s="266">
        <v>4641633</v>
      </c>
      <c r="M102" s="266">
        <v>0</v>
      </c>
      <c r="N102" s="266">
        <v>783902</v>
      </c>
      <c r="O102" s="266">
        <v>783902</v>
      </c>
      <c r="P102" s="266">
        <v>5425535</v>
      </c>
      <c r="Q102" s="266"/>
    </row>
    <row r="103" spans="1:17" ht="11.25">
      <c r="A103" s="458" t="s">
        <v>160</v>
      </c>
      <c r="B103" s="458" t="s">
        <v>159</v>
      </c>
      <c r="C103" s="266">
        <v>4641633</v>
      </c>
      <c r="D103" s="266">
        <v>0</v>
      </c>
      <c r="E103" s="266">
        <v>783902</v>
      </c>
      <c r="F103" s="266">
        <v>783902</v>
      </c>
      <c r="G103" s="266">
        <v>5425535</v>
      </c>
      <c r="H103" s="8" t="b">
        <f t="shared" si="2"/>
        <v>1</v>
      </c>
      <c r="I103" s="440">
        <f t="shared" si="3"/>
        <v>0</v>
      </c>
      <c r="J103" s="458" t="s">
        <v>160</v>
      </c>
      <c r="K103" s="458" t="s">
        <v>159</v>
      </c>
      <c r="L103" s="266">
        <v>4641633</v>
      </c>
      <c r="M103" s="266">
        <v>0</v>
      </c>
      <c r="N103" s="266">
        <v>783902</v>
      </c>
      <c r="O103" s="266">
        <v>783902</v>
      </c>
      <c r="P103" s="266">
        <v>5425535</v>
      </c>
      <c r="Q103" s="300"/>
    </row>
    <row r="104" spans="1:17" ht="11.25">
      <c r="A104" s="458" t="s">
        <v>161</v>
      </c>
      <c r="B104" s="458" t="s">
        <v>162</v>
      </c>
      <c r="C104" s="266">
        <v>4641633</v>
      </c>
      <c r="D104" s="266">
        <v>0</v>
      </c>
      <c r="E104" s="266">
        <v>783902</v>
      </c>
      <c r="F104" s="266">
        <v>783902</v>
      </c>
      <c r="G104" s="266">
        <v>5425535</v>
      </c>
      <c r="H104" s="8" t="b">
        <f t="shared" si="2"/>
        <v>1</v>
      </c>
      <c r="I104" s="440">
        <f t="shared" si="3"/>
        <v>0</v>
      </c>
      <c r="J104" s="458" t="s">
        <v>161</v>
      </c>
      <c r="K104" s="458" t="s">
        <v>162</v>
      </c>
      <c r="L104" s="266">
        <v>4641633</v>
      </c>
      <c r="M104" s="266">
        <v>0</v>
      </c>
      <c r="N104" s="266">
        <v>783902</v>
      </c>
      <c r="O104" s="266">
        <v>783902</v>
      </c>
      <c r="P104" s="266">
        <v>5425535</v>
      </c>
      <c r="Q104" s="266"/>
    </row>
    <row r="105" spans="1:16" ht="11.25">
      <c r="A105" s="458" t="s">
        <v>163</v>
      </c>
      <c r="B105" s="458" t="s">
        <v>164</v>
      </c>
      <c r="C105" s="266">
        <v>4641633</v>
      </c>
      <c r="D105" s="266">
        <v>0</v>
      </c>
      <c r="E105" s="266">
        <v>783902</v>
      </c>
      <c r="F105" s="266">
        <v>783902</v>
      </c>
      <c r="G105" s="266">
        <v>5425535</v>
      </c>
      <c r="H105" s="8" t="b">
        <f t="shared" si="2"/>
        <v>1</v>
      </c>
      <c r="I105" s="440">
        <f t="shared" si="3"/>
        <v>0</v>
      </c>
      <c r="J105" s="458" t="s">
        <v>163</v>
      </c>
      <c r="K105" s="458" t="s">
        <v>164</v>
      </c>
      <c r="L105" s="266">
        <v>4641633</v>
      </c>
      <c r="M105" s="266">
        <v>0</v>
      </c>
      <c r="N105" s="266">
        <v>783902</v>
      </c>
      <c r="O105" s="266">
        <v>783902</v>
      </c>
      <c r="P105" s="266">
        <v>5425535</v>
      </c>
    </row>
    <row r="106" spans="1:16" ht="11.25">
      <c r="A106" s="458" t="s">
        <v>165</v>
      </c>
      <c r="B106" s="458" t="s">
        <v>166</v>
      </c>
      <c r="C106" s="266">
        <v>1722000</v>
      </c>
      <c r="D106" s="266">
        <v>0</v>
      </c>
      <c r="E106" s="266">
        <v>200000</v>
      </c>
      <c r="F106" s="266">
        <v>200000</v>
      </c>
      <c r="G106" s="266">
        <v>1922000</v>
      </c>
      <c r="H106" s="8" t="b">
        <f t="shared" si="2"/>
        <v>1</v>
      </c>
      <c r="I106" s="440">
        <f t="shared" si="3"/>
        <v>0</v>
      </c>
      <c r="J106" s="458" t="s">
        <v>165</v>
      </c>
      <c r="K106" s="458" t="s">
        <v>166</v>
      </c>
      <c r="L106" s="266">
        <v>1722000</v>
      </c>
      <c r="M106" s="266">
        <v>0</v>
      </c>
      <c r="N106" s="266">
        <v>200000</v>
      </c>
      <c r="O106" s="266">
        <v>200000</v>
      </c>
      <c r="P106" s="266">
        <v>1922000</v>
      </c>
    </row>
    <row r="107" spans="1:16" ht="11.25">
      <c r="A107" s="458" t="s">
        <v>167</v>
      </c>
      <c r="B107" s="458" t="s">
        <v>556</v>
      </c>
      <c r="C107" s="266">
        <v>2919633</v>
      </c>
      <c r="D107" s="266">
        <v>0</v>
      </c>
      <c r="E107" s="266">
        <v>583902</v>
      </c>
      <c r="F107" s="266">
        <v>583902</v>
      </c>
      <c r="G107" s="266">
        <v>3503535</v>
      </c>
      <c r="H107" s="8" t="b">
        <f t="shared" si="2"/>
        <v>1</v>
      </c>
      <c r="I107" s="440">
        <f t="shared" si="3"/>
        <v>0</v>
      </c>
      <c r="J107" s="458" t="s">
        <v>167</v>
      </c>
      <c r="K107" s="458" t="s">
        <v>556</v>
      </c>
      <c r="L107" s="266">
        <v>2919633</v>
      </c>
      <c r="M107" s="266">
        <v>0</v>
      </c>
      <c r="N107" s="266">
        <v>583902</v>
      </c>
      <c r="O107" s="266">
        <v>583902</v>
      </c>
      <c r="P107" s="266">
        <v>3503535</v>
      </c>
    </row>
    <row r="108" spans="1:9" ht="11.25">
      <c r="A108" s="285"/>
      <c r="B108" s="285"/>
      <c r="C108" s="300"/>
      <c r="D108" s="300"/>
      <c r="E108" s="300"/>
      <c r="F108" s="266"/>
      <c r="G108" s="300"/>
      <c r="I108" s="440"/>
    </row>
    <row r="109" spans="1:10" ht="11.25">
      <c r="A109" s="289"/>
      <c r="B109" s="285"/>
      <c r="C109" s="266"/>
      <c r="D109" s="266"/>
      <c r="E109" s="266"/>
      <c r="F109" s="266"/>
      <c r="G109" s="266"/>
      <c r="I109" s="440"/>
      <c r="J109" s="458" t="s">
        <v>157</v>
      </c>
    </row>
    <row r="110" spans="1:9" ht="11.25">
      <c r="A110" s="303"/>
      <c r="B110" s="303"/>
      <c r="C110" s="2"/>
      <c r="D110" s="2"/>
      <c r="E110" s="2"/>
      <c r="F110" s="2"/>
      <c r="G110" s="2"/>
      <c r="I110" s="440"/>
    </row>
    <row r="111" spans="1:9" ht="11.25">
      <c r="A111" s="303"/>
      <c r="B111" s="303"/>
      <c r="C111" s="2"/>
      <c r="D111" s="2"/>
      <c r="E111" s="2"/>
      <c r="F111" s="2"/>
      <c r="G111" s="2"/>
      <c r="I111" s="440"/>
    </row>
    <row r="112" spans="1:16" s="306" customFormat="1" ht="11.25">
      <c r="A112" s="303"/>
      <c r="B112" s="303"/>
      <c r="C112" s="2"/>
      <c r="D112" s="2"/>
      <c r="E112" s="2"/>
      <c r="F112" s="2"/>
      <c r="G112" s="2"/>
      <c r="H112" s="8"/>
      <c r="I112" s="440"/>
      <c r="J112" s="456"/>
      <c r="K112" s="456"/>
      <c r="L112" s="266"/>
      <c r="M112" s="266"/>
      <c r="N112" s="266"/>
      <c r="O112" s="266"/>
      <c r="P112" s="266"/>
    </row>
    <row r="113" spans="1:10" ht="11.25">
      <c r="A113" s="308"/>
      <c r="B113" s="303"/>
      <c r="C113" s="2"/>
      <c r="D113" s="2"/>
      <c r="E113" s="2"/>
      <c r="F113" s="2"/>
      <c r="G113" s="2"/>
      <c r="I113" s="440"/>
      <c r="J113" s="457" t="s">
        <v>663</v>
      </c>
    </row>
    <row r="114" spans="1:9" ht="11.25">
      <c r="A114" s="303"/>
      <c r="B114" s="303"/>
      <c r="C114" s="2"/>
      <c r="D114" s="2"/>
      <c r="E114" s="2"/>
      <c r="F114" s="2"/>
      <c r="G114" s="2"/>
      <c r="I114" s="440"/>
    </row>
    <row r="115" spans="1:9" ht="11.25">
      <c r="A115" s="307"/>
      <c r="B115" s="304"/>
      <c r="C115" s="298"/>
      <c r="D115" s="298"/>
      <c r="E115" s="298"/>
      <c r="F115" s="298"/>
      <c r="G115" s="298"/>
      <c r="I115" s="440"/>
    </row>
    <row r="116" spans="1:9" ht="11.25">
      <c r="A116" s="303"/>
      <c r="B116" s="303"/>
      <c r="C116" s="2"/>
      <c r="D116" s="2"/>
      <c r="E116" s="2"/>
      <c r="F116" s="2"/>
      <c r="G116" s="2"/>
      <c r="I116" s="440"/>
    </row>
    <row r="117" spans="1:9" ht="11.25">
      <c r="A117" s="303"/>
      <c r="B117" s="303"/>
      <c r="C117" s="2"/>
      <c r="D117" s="2"/>
      <c r="E117" s="2"/>
      <c r="F117" s="2"/>
      <c r="G117" s="2"/>
      <c r="I117" s="440"/>
    </row>
    <row r="118" spans="1:9" ht="11.25">
      <c r="A118" s="303"/>
      <c r="B118" s="303"/>
      <c r="C118" s="2"/>
      <c r="D118" s="2"/>
      <c r="E118" s="2"/>
      <c r="F118" s="2"/>
      <c r="G118" s="2"/>
      <c r="I118" s="440"/>
    </row>
    <row r="119" spans="1:9" ht="11.25">
      <c r="A119" s="303"/>
      <c r="B119" s="303"/>
      <c r="C119" s="2"/>
      <c r="D119" s="2"/>
      <c r="E119" s="2"/>
      <c r="F119" s="2"/>
      <c r="G119" s="2"/>
      <c r="I119" s="440"/>
    </row>
    <row r="120" spans="1:9" ht="11.25">
      <c r="A120" s="303"/>
      <c r="B120" s="303"/>
      <c r="C120" s="2"/>
      <c r="D120" s="2"/>
      <c r="E120" s="2"/>
      <c r="F120" s="2"/>
      <c r="G120" s="2"/>
      <c r="I120" s="440"/>
    </row>
    <row r="121" spans="1:9" ht="11.25">
      <c r="A121" s="303"/>
      <c r="B121" s="303"/>
      <c r="C121" s="2"/>
      <c r="D121" s="2"/>
      <c r="E121" s="2"/>
      <c r="F121" s="2"/>
      <c r="G121" s="2"/>
      <c r="I121" s="440"/>
    </row>
    <row r="122" spans="1:9" ht="11.25">
      <c r="A122" s="303"/>
      <c r="B122" s="303"/>
      <c r="C122" s="2"/>
      <c r="D122" s="2"/>
      <c r="E122" s="2"/>
      <c r="F122" s="2"/>
      <c r="G122" s="2"/>
      <c r="I122" s="440"/>
    </row>
    <row r="123" spans="1:9" ht="11.25">
      <c r="A123" s="303"/>
      <c r="B123" s="303"/>
      <c r="C123" s="2"/>
      <c r="D123" s="2"/>
      <c r="E123" s="2"/>
      <c r="F123" s="2"/>
      <c r="G123" s="2"/>
      <c r="I123" s="440"/>
    </row>
    <row r="124" spans="1:9" ht="11.25">
      <c r="A124" s="303"/>
      <c r="B124" s="303"/>
      <c r="C124" s="2"/>
      <c r="D124" s="2"/>
      <c r="E124" s="2"/>
      <c r="F124" s="2"/>
      <c r="G124" s="2"/>
      <c r="I124" s="440"/>
    </row>
    <row r="125" spans="1:9" ht="11.25">
      <c r="A125" s="303"/>
      <c r="B125" s="303"/>
      <c r="C125" s="2"/>
      <c r="D125" s="2"/>
      <c r="E125" s="2"/>
      <c r="F125" s="2"/>
      <c r="G125" s="2"/>
      <c r="I125" s="440"/>
    </row>
    <row r="126" spans="1:9" ht="11.25">
      <c r="A126" s="303"/>
      <c r="B126" s="303"/>
      <c r="C126" s="2"/>
      <c r="D126" s="2"/>
      <c r="E126" s="2"/>
      <c r="F126" s="2"/>
      <c r="G126" s="2"/>
      <c r="I126" s="440"/>
    </row>
    <row r="127" spans="1:9" ht="11.25">
      <c r="A127" s="303"/>
      <c r="B127" s="303"/>
      <c r="C127" s="2"/>
      <c r="D127" s="2"/>
      <c r="E127" s="2"/>
      <c r="F127" s="2"/>
      <c r="G127" s="2"/>
      <c r="I127" s="440"/>
    </row>
    <row r="128" spans="1:9" ht="11.25">
      <c r="A128" s="303"/>
      <c r="B128" s="303"/>
      <c r="C128" s="2"/>
      <c r="D128" s="2"/>
      <c r="E128" s="2"/>
      <c r="F128" s="2"/>
      <c r="G128" s="2"/>
      <c r="I128" s="440"/>
    </row>
    <row r="129" spans="1:9" ht="11.25">
      <c r="A129" s="303"/>
      <c r="B129" s="303"/>
      <c r="C129" s="2"/>
      <c r="D129" s="2"/>
      <c r="E129" s="2"/>
      <c r="F129" s="2"/>
      <c r="G129" s="2"/>
      <c r="I129" s="440"/>
    </row>
    <row r="130" spans="1:9" ht="11.25">
      <c r="A130" s="303"/>
      <c r="B130" s="303"/>
      <c r="C130" s="2"/>
      <c r="D130" s="2"/>
      <c r="E130" s="2"/>
      <c r="F130" s="2"/>
      <c r="G130" s="2"/>
      <c r="I130" s="440"/>
    </row>
    <row r="131" spans="1:9" ht="11.25">
      <c r="A131" s="303"/>
      <c r="B131" s="303"/>
      <c r="C131" s="2"/>
      <c r="D131" s="2"/>
      <c r="E131" s="2"/>
      <c r="F131" s="2"/>
      <c r="G131" s="2"/>
      <c r="I131" s="440"/>
    </row>
    <row r="132" spans="1:9" ht="11.25">
      <c r="A132" s="303"/>
      <c r="B132" s="303"/>
      <c r="C132" s="2"/>
      <c r="D132" s="2"/>
      <c r="E132" s="2"/>
      <c r="F132" s="2"/>
      <c r="G132" s="2"/>
      <c r="I132" s="440"/>
    </row>
    <row r="133" spans="1:9" ht="11.25">
      <c r="A133" s="303"/>
      <c r="B133" s="303"/>
      <c r="C133" s="2"/>
      <c r="D133" s="2"/>
      <c r="E133" s="2"/>
      <c r="F133" s="2"/>
      <c r="G133" s="2"/>
      <c r="I133" s="440"/>
    </row>
    <row r="134" spans="1:7" ht="11.25">
      <c r="A134" s="303"/>
      <c r="B134" s="303"/>
      <c r="C134" s="2"/>
      <c r="D134" s="2"/>
      <c r="E134" s="2"/>
      <c r="F134" s="2"/>
      <c r="G134" s="2"/>
    </row>
    <row r="135" spans="1:7" ht="11.25">
      <c r="A135" s="303"/>
      <c r="B135" s="303"/>
      <c r="C135" s="2"/>
      <c r="D135" s="2"/>
      <c r="E135" s="2"/>
      <c r="F135" s="2"/>
      <c r="G135" s="2"/>
    </row>
    <row r="136" spans="1:7" ht="11.25">
      <c r="A136" s="303"/>
      <c r="B136" s="303"/>
      <c r="C136" s="2"/>
      <c r="D136" s="2"/>
      <c r="E136" s="2"/>
      <c r="F136" s="2"/>
      <c r="G136" s="2"/>
    </row>
    <row r="137" spans="1:7" ht="11.25">
      <c r="A137" s="303"/>
      <c r="B137" s="303"/>
      <c r="C137" s="2"/>
      <c r="D137" s="2"/>
      <c r="E137" s="2"/>
      <c r="F137" s="2"/>
      <c r="G137" s="2"/>
    </row>
    <row r="138" spans="1:7" ht="11.25">
      <c r="A138" s="303"/>
      <c r="B138" s="303"/>
      <c r="C138" s="2"/>
      <c r="D138" s="2"/>
      <c r="E138" s="2"/>
      <c r="F138" s="2"/>
      <c r="G138" s="2"/>
    </row>
    <row r="139" spans="1:7" ht="11.25">
      <c r="A139" s="303"/>
      <c r="B139" s="303"/>
      <c r="C139" s="2"/>
      <c r="D139" s="2"/>
      <c r="E139" s="2"/>
      <c r="F139" s="2"/>
      <c r="G139" s="2"/>
    </row>
    <row r="140" spans="1:7" ht="11.25">
      <c r="A140" s="303"/>
      <c r="B140" s="303"/>
      <c r="C140" s="2"/>
      <c r="D140" s="2"/>
      <c r="E140" s="2"/>
      <c r="F140" s="2"/>
      <c r="G140" s="2"/>
    </row>
    <row r="141" spans="1:7" ht="11.25">
      <c r="A141" s="303"/>
      <c r="B141" s="303"/>
      <c r="C141" s="2"/>
      <c r="D141" s="2"/>
      <c r="E141" s="2"/>
      <c r="F141" s="2"/>
      <c r="G141" s="2"/>
    </row>
    <row r="142" spans="1:7" ht="11.25">
      <c r="A142" s="303"/>
      <c r="B142" s="303"/>
      <c r="C142" s="2"/>
      <c r="D142" s="2"/>
      <c r="E142" s="2"/>
      <c r="F142" s="2"/>
      <c r="G142" s="2"/>
    </row>
    <row r="143" spans="1:7" ht="11.25">
      <c r="A143" s="303"/>
      <c r="B143" s="303"/>
      <c r="C143" s="2"/>
      <c r="D143" s="2"/>
      <c r="E143" s="2"/>
      <c r="F143" s="2"/>
      <c r="G143" s="2"/>
    </row>
    <row r="144" spans="1:7" ht="11.25">
      <c r="A144" s="303"/>
      <c r="B144" s="303"/>
      <c r="C144" s="2"/>
      <c r="D144" s="2"/>
      <c r="E144" s="2"/>
      <c r="F144" s="2"/>
      <c r="G144" s="2"/>
    </row>
    <row r="145" spans="1:7" ht="11.25">
      <c r="A145" s="303"/>
      <c r="B145" s="303"/>
      <c r="C145" s="2"/>
      <c r="D145" s="2"/>
      <c r="E145" s="2"/>
      <c r="F145" s="2"/>
      <c r="G145" s="2"/>
    </row>
    <row r="146" spans="1:7" ht="11.25">
      <c r="A146" s="303"/>
      <c r="B146" s="303"/>
      <c r="C146" s="2"/>
      <c r="D146" s="2"/>
      <c r="E146" s="2"/>
      <c r="F146" s="2"/>
      <c r="G146" s="2"/>
    </row>
    <row r="147" spans="1:7" ht="11.25">
      <c r="A147" s="303"/>
      <c r="B147" s="303"/>
      <c r="C147" s="2"/>
      <c r="D147" s="2"/>
      <c r="E147" s="2"/>
      <c r="F147" s="2"/>
      <c r="G147" s="2"/>
    </row>
    <row r="148" spans="1:7" ht="11.25">
      <c r="A148" s="303"/>
      <c r="B148" s="303"/>
      <c r="C148" s="2"/>
      <c r="D148" s="2"/>
      <c r="E148" s="2"/>
      <c r="F148" s="2"/>
      <c r="G148" s="2"/>
    </row>
    <row r="149" spans="1:7" ht="11.25">
      <c r="A149" s="303"/>
      <c r="B149" s="303"/>
      <c r="C149" s="2"/>
      <c r="D149" s="2"/>
      <c r="E149" s="2"/>
      <c r="F149" s="2"/>
      <c r="G149" s="2"/>
    </row>
    <row r="150" spans="1:7" ht="11.25">
      <c r="A150" s="303"/>
      <c r="B150" s="303"/>
      <c r="C150" s="2"/>
      <c r="D150" s="2"/>
      <c r="E150" s="2"/>
      <c r="F150" s="2"/>
      <c r="G150" s="2"/>
    </row>
    <row r="151" spans="1:7" ht="11.25">
      <c r="A151" s="303"/>
      <c r="B151" s="303"/>
      <c r="C151" s="2"/>
      <c r="D151" s="2"/>
      <c r="E151" s="2"/>
      <c r="F151" s="2"/>
      <c r="G151" s="2"/>
    </row>
    <row r="152" spans="1:7" ht="11.25">
      <c r="A152" s="303"/>
      <c r="B152" s="303"/>
      <c r="C152" s="2"/>
      <c r="D152" s="2"/>
      <c r="E152" s="2"/>
      <c r="F152" s="2"/>
      <c r="G152" s="2"/>
    </row>
    <row r="153" spans="1:7" ht="11.25">
      <c r="A153" s="303"/>
      <c r="B153" s="303"/>
      <c r="C153" s="2"/>
      <c r="D153" s="2"/>
      <c r="E153" s="2"/>
      <c r="F153" s="2"/>
      <c r="G153" s="2"/>
    </row>
    <row r="154" spans="1:7" ht="11.25">
      <c r="A154" s="303"/>
      <c r="B154" s="303"/>
      <c r="C154" s="2"/>
      <c r="D154" s="2"/>
      <c r="E154" s="2"/>
      <c r="F154" s="2"/>
      <c r="G154" s="2"/>
    </row>
    <row r="155" spans="1:7" ht="11.25">
      <c r="A155" s="303"/>
      <c r="B155" s="303"/>
      <c r="C155" s="2"/>
      <c r="D155" s="2"/>
      <c r="E155" s="2"/>
      <c r="F155" s="2"/>
      <c r="G155" s="2"/>
    </row>
    <row r="156" spans="1:7" ht="11.25">
      <c r="A156" s="303"/>
      <c r="B156" s="303"/>
      <c r="C156" s="2"/>
      <c r="D156" s="2"/>
      <c r="E156" s="2"/>
      <c r="F156" s="2"/>
      <c r="G156" s="2"/>
    </row>
    <row r="157" spans="1:7" ht="11.25">
      <c r="A157" s="303"/>
      <c r="B157" s="303"/>
      <c r="C157" s="2"/>
      <c r="D157" s="2"/>
      <c r="E157" s="2"/>
      <c r="F157" s="2"/>
      <c r="G157" s="2"/>
    </row>
    <row r="158" spans="1:7" ht="11.25">
      <c r="A158" s="303"/>
      <c r="B158" s="303"/>
      <c r="C158" s="2"/>
      <c r="D158" s="2"/>
      <c r="E158" s="2"/>
      <c r="F158" s="2"/>
      <c r="G158" s="2"/>
    </row>
    <row r="159" spans="1:7" ht="11.25">
      <c r="A159" s="303"/>
      <c r="B159" s="303"/>
      <c r="C159" s="2"/>
      <c r="D159" s="2"/>
      <c r="E159" s="2"/>
      <c r="F159" s="2"/>
      <c r="G159" s="2"/>
    </row>
    <row r="160" spans="1:7" ht="11.25">
      <c r="A160" s="303"/>
      <c r="B160" s="303"/>
      <c r="C160" s="2"/>
      <c r="D160" s="2"/>
      <c r="E160" s="2"/>
      <c r="F160" s="2"/>
      <c r="G160" s="2"/>
    </row>
    <row r="161" spans="1:7" ht="11.25">
      <c r="A161" s="303"/>
      <c r="B161" s="303"/>
      <c r="C161" s="2"/>
      <c r="D161" s="2"/>
      <c r="E161" s="2"/>
      <c r="F161" s="2"/>
      <c r="G161" s="2"/>
    </row>
    <row r="162" spans="1:7" ht="11.25">
      <c r="A162" s="303"/>
      <c r="B162" s="303"/>
      <c r="C162" s="2"/>
      <c r="D162" s="2"/>
      <c r="E162" s="2"/>
      <c r="F162" s="2"/>
      <c r="G162" s="2"/>
    </row>
    <row r="163" spans="1:7" ht="11.25">
      <c r="A163" s="303"/>
      <c r="B163" s="303"/>
      <c r="C163" s="2"/>
      <c r="D163" s="2"/>
      <c r="E163" s="2"/>
      <c r="F163" s="2"/>
      <c r="G163" s="2"/>
    </row>
    <row r="164" spans="1:7" ht="11.25">
      <c r="A164" s="303"/>
      <c r="B164" s="303"/>
      <c r="C164" s="2"/>
      <c r="D164" s="2"/>
      <c r="E164" s="2"/>
      <c r="F164" s="2"/>
      <c r="G164" s="2"/>
    </row>
    <row r="165" spans="1:7" ht="11.25">
      <c r="A165" s="303"/>
      <c r="B165" s="303"/>
      <c r="C165" s="2"/>
      <c r="D165" s="2"/>
      <c r="E165" s="2"/>
      <c r="F165" s="2"/>
      <c r="G165" s="2"/>
    </row>
    <row r="166" spans="1:7" ht="11.25">
      <c r="A166" s="303"/>
      <c r="B166" s="303"/>
      <c r="C166" s="2"/>
      <c r="D166" s="2"/>
      <c r="E166" s="2"/>
      <c r="F166" s="2"/>
      <c r="G166" s="2"/>
    </row>
    <row r="167" spans="1:7" ht="11.25">
      <c r="A167" s="303"/>
      <c r="B167" s="303"/>
      <c r="C167" s="2"/>
      <c r="D167" s="2"/>
      <c r="E167" s="2"/>
      <c r="F167" s="2"/>
      <c r="G167" s="2"/>
    </row>
    <row r="168" spans="1:7" ht="11.25">
      <c r="A168" s="303"/>
      <c r="B168" s="303"/>
      <c r="C168" s="2"/>
      <c r="D168" s="2"/>
      <c r="E168" s="2"/>
      <c r="F168" s="2"/>
      <c r="G168" s="2"/>
    </row>
  </sheetData>
  <sheetProtection/>
  <mergeCells count="7">
    <mergeCell ref="A2:G2"/>
    <mergeCell ref="A3:G3"/>
    <mergeCell ref="A4:G4"/>
    <mergeCell ref="J3:P3"/>
    <mergeCell ref="J4:P4"/>
    <mergeCell ref="J5:P5"/>
    <mergeCell ref="A5:G5"/>
  </mergeCells>
  <printOptions/>
  <pageMargins left="0.7480314960629921" right="0.7480314960629921" top="0.4724409448818898" bottom="0.35433070866141736" header="0" footer="0"/>
  <pageSetup fitToHeight="1" fitToWidth="1" orientation="portrait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25"/>
  <sheetViews>
    <sheetView showGridLines="0" zoomScalePageLayoutView="0" workbookViewId="0" topLeftCell="A1">
      <selection activeCell="K35" sqref="K35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6" width="16.421875" style="46" bestFit="1" customWidth="1"/>
    <col min="7" max="16384" width="11.421875" style="46" customWidth="1"/>
  </cols>
  <sheetData>
    <row r="1" spans="1:6" ht="11.25">
      <c r="A1" s="45"/>
      <c r="B1" s="45"/>
      <c r="C1" s="45"/>
      <c r="D1" s="45"/>
      <c r="E1" s="45"/>
      <c r="F1" s="45"/>
    </row>
    <row r="2" spans="1:5" ht="27.75" customHeight="1">
      <c r="A2" s="45"/>
      <c r="B2" s="430" t="s">
        <v>472</v>
      </c>
      <c r="C2" s="45"/>
      <c r="D2" s="45"/>
      <c r="E2" s="45"/>
    </row>
    <row r="3" spans="1:5" ht="15" customHeight="1">
      <c r="A3" s="45"/>
      <c r="B3" s="430"/>
      <c r="C3" s="45"/>
      <c r="D3" s="45"/>
      <c r="E3" s="45"/>
    </row>
    <row r="4" spans="1:5" ht="34.5" customHeight="1">
      <c r="A4" s="45"/>
      <c r="B4" s="432" t="s">
        <v>541</v>
      </c>
      <c r="C4" s="431"/>
      <c r="D4" s="431"/>
      <c r="E4" s="431"/>
    </row>
    <row r="5" spans="1:5" ht="11.25">
      <c r="A5" s="45"/>
      <c r="B5" s="45"/>
      <c r="C5" s="45"/>
      <c r="D5" s="45"/>
      <c r="E5" s="45"/>
    </row>
    <row r="6" spans="1:6" ht="12" thickBot="1">
      <c r="A6" s="45"/>
      <c r="B6" s="45"/>
      <c r="C6" s="45"/>
      <c r="D6" s="45"/>
      <c r="E6" s="45"/>
      <c r="F6" s="45"/>
    </row>
    <row r="7" spans="1:6" ht="20.25" customHeight="1" thickBot="1">
      <c r="A7" s="45"/>
      <c r="B7" s="271"/>
      <c r="C7" s="272" t="s">
        <v>305</v>
      </c>
      <c r="D7" s="273" t="s">
        <v>306</v>
      </c>
      <c r="E7" s="99" t="s">
        <v>307</v>
      </c>
      <c r="F7" s="45"/>
    </row>
    <row r="8" spans="1:6" ht="18.75" customHeight="1" thickBot="1">
      <c r="A8" s="47"/>
      <c r="B8" s="482" t="str">
        <f>+'Nota 1.1.1'!B6:C6</f>
        <v>Saldo al 30 de abril de 2017</v>
      </c>
      <c r="C8" s="483"/>
      <c r="D8" s="269"/>
      <c r="E8" s="247">
        <f>+'BC 17'!C18</f>
        <v>94438713.85</v>
      </c>
      <c r="F8" s="291"/>
    </row>
    <row r="9" spans="1:6" ht="13.5" customHeight="1">
      <c r="A9" s="47"/>
      <c r="B9" s="49"/>
      <c r="C9" s="50"/>
      <c r="D9" s="50"/>
      <c r="E9" s="51"/>
      <c r="F9" s="292"/>
    </row>
    <row r="10" spans="1:6" ht="13.5" customHeight="1">
      <c r="A10" s="47"/>
      <c r="B10" s="52" t="s">
        <v>206</v>
      </c>
      <c r="C10" s="55"/>
      <c r="D10" s="55"/>
      <c r="E10" s="53"/>
      <c r="F10" s="48"/>
    </row>
    <row r="11" spans="1:6" ht="13.5" customHeight="1">
      <c r="A11" s="47"/>
      <c r="B11" s="270" t="s">
        <v>520</v>
      </c>
      <c r="C11" s="55"/>
      <c r="D11" s="55"/>
      <c r="E11" s="274">
        <f>(+D18-D22)</f>
        <v>-91980947.62</v>
      </c>
      <c r="F11" s="48"/>
    </row>
    <row r="12" spans="1:6" ht="13.5" customHeight="1">
      <c r="A12" s="47"/>
      <c r="B12" s="54"/>
      <c r="C12" s="55"/>
      <c r="D12" s="55"/>
      <c r="E12" s="53"/>
      <c r="F12" s="48"/>
    </row>
    <row r="13" spans="1:6" ht="11.25">
      <c r="A13" s="47"/>
      <c r="B13" s="52" t="s">
        <v>273</v>
      </c>
      <c r="C13" s="48"/>
      <c r="D13" s="48"/>
      <c r="E13" s="53"/>
      <c r="F13" s="47"/>
    </row>
    <row r="14" spans="1:6" ht="13.5" customHeight="1">
      <c r="A14" s="47"/>
      <c r="B14" s="301"/>
      <c r="C14" s="231"/>
      <c r="D14" s="231"/>
      <c r="E14" s="53"/>
      <c r="F14" s="48"/>
    </row>
    <row r="15" spans="1:6" ht="39" customHeight="1">
      <c r="A15" s="47"/>
      <c r="B15" s="54" t="s">
        <v>300</v>
      </c>
      <c r="C15" s="55">
        <f>+'[1]Hoja1'!$D$30+'[1]Hoja1'!$D$36</f>
        <v>6415720.35</v>
      </c>
      <c r="D15" s="231"/>
      <c r="E15" s="53"/>
      <c r="F15" s="48"/>
    </row>
    <row r="16" spans="1:6" ht="22.5" customHeight="1">
      <c r="A16" s="47"/>
      <c r="B16" s="54" t="s">
        <v>537</v>
      </c>
      <c r="C16" s="55">
        <f>+'[1]Hoja1'!$D$34+'[1]Hoja1'!$D$35</f>
        <v>78223844</v>
      </c>
      <c r="D16" s="231"/>
      <c r="E16" s="53"/>
      <c r="F16" s="48"/>
    </row>
    <row r="17" spans="1:6" ht="22.5" customHeight="1">
      <c r="A17" s="47"/>
      <c r="B17" s="54" t="s">
        <v>538</v>
      </c>
      <c r="C17" s="55">
        <f>+'[1]Hoja1'!$D$32+'[1]Hoja1'!$D$33</f>
        <v>95259921.33</v>
      </c>
      <c r="D17" s="231"/>
      <c r="E17" s="53"/>
      <c r="F17" s="48"/>
    </row>
    <row r="18" spans="1:6" ht="11.25">
      <c r="A18" s="47"/>
      <c r="B18" s="56" t="s">
        <v>303</v>
      </c>
      <c r="C18" s="55"/>
      <c r="D18" s="55">
        <f>SUM(C14:C17)</f>
        <v>179899485.68</v>
      </c>
      <c r="E18" s="57"/>
      <c r="F18" s="48"/>
    </row>
    <row r="19" spans="1:6" ht="11.25">
      <c r="A19" s="47"/>
      <c r="B19" s="56"/>
      <c r="C19" s="55"/>
      <c r="D19" s="55"/>
      <c r="E19" s="57"/>
      <c r="F19" s="48"/>
    </row>
    <row r="20" spans="1:6" ht="11.25">
      <c r="A20" s="47"/>
      <c r="B20" s="52" t="s">
        <v>274</v>
      </c>
      <c r="C20" s="55"/>
      <c r="D20" s="55"/>
      <c r="E20" s="57"/>
      <c r="F20" s="47"/>
    </row>
    <row r="21" spans="1:6" ht="28.5" customHeight="1">
      <c r="A21" s="47"/>
      <c r="B21" s="427" t="s">
        <v>581</v>
      </c>
      <c r="C21" s="55">
        <f>+'Analítico 17'!E29</f>
        <v>271880433.3</v>
      </c>
      <c r="D21" s="55"/>
      <c r="E21" s="57"/>
      <c r="F21" s="47"/>
    </row>
    <row r="22" spans="1:6" ht="11.25">
      <c r="A22" s="47"/>
      <c r="B22" s="56" t="s">
        <v>179</v>
      </c>
      <c r="C22" s="55"/>
      <c r="D22" s="55">
        <f>SUM(C20:C21)</f>
        <v>271880433.3</v>
      </c>
      <c r="E22" s="57"/>
      <c r="F22" s="48"/>
    </row>
    <row r="23" spans="1:6" ht="12" thickBot="1">
      <c r="A23" s="47"/>
      <c r="B23" s="59"/>
      <c r="C23" s="55"/>
      <c r="D23" s="55"/>
      <c r="E23" s="57"/>
      <c r="F23" s="47"/>
    </row>
    <row r="24" spans="1:6" ht="21.75" customHeight="1" thickBot="1">
      <c r="A24" s="47"/>
      <c r="B24" s="482" t="str">
        <f>+'Nota 1.1.1'!B23:C23</f>
        <v>Saldo al 31 de mayo de 2017</v>
      </c>
      <c r="C24" s="483"/>
      <c r="D24" s="276"/>
      <c r="E24" s="247">
        <f>E8+E11</f>
        <v>2457766.2299999893</v>
      </c>
      <c r="F24" s="48"/>
    </row>
    <row r="25" spans="1:6" ht="11.25">
      <c r="A25" s="45"/>
      <c r="B25" s="45"/>
      <c r="C25" s="45"/>
      <c r="D25" s="45"/>
      <c r="E25" s="45"/>
      <c r="F25" s="45"/>
    </row>
  </sheetData>
  <sheetProtection/>
  <mergeCells count="2">
    <mergeCell ref="B8:C8"/>
    <mergeCell ref="B24:C24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6" width="16.421875" style="46" bestFit="1" customWidth="1"/>
    <col min="7" max="16384" width="11.421875" style="46" customWidth="1"/>
  </cols>
  <sheetData>
    <row r="1" spans="1:6" ht="11.25">
      <c r="A1" s="45"/>
      <c r="B1" s="45"/>
      <c r="C1" s="45"/>
      <c r="D1" s="45"/>
      <c r="E1" s="45"/>
      <c r="F1" s="45"/>
    </row>
    <row r="2" spans="1:5" ht="27.75" customHeight="1">
      <c r="A2" s="45"/>
      <c r="B2" s="430" t="s">
        <v>529</v>
      </c>
      <c r="C2" s="45"/>
      <c r="D2" s="45"/>
      <c r="E2" s="45"/>
    </row>
    <row r="3" spans="1:5" ht="34.5" customHeight="1">
      <c r="A3" s="45"/>
      <c r="B3" s="432" t="s">
        <v>533</v>
      </c>
      <c r="C3" s="431"/>
      <c r="D3" s="431"/>
      <c r="E3" s="431"/>
    </row>
    <row r="4" spans="1:5" ht="11.25">
      <c r="A4" s="45"/>
      <c r="B4" s="45"/>
      <c r="C4" s="45"/>
      <c r="D4" s="45"/>
      <c r="E4" s="45"/>
    </row>
    <row r="5" spans="1:6" ht="12" thickBot="1">
      <c r="A5" s="45"/>
      <c r="B5" s="45"/>
      <c r="C5" s="45"/>
      <c r="D5" s="45"/>
      <c r="E5" s="45"/>
      <c r="F5" s="45"/>
    </row>
    <row r="6" spans="1:6" ht="20.25" customHeight="1" thickBot="1">
      <c r="A6" s="45"/>
      <c r="B6" s="271"/>
      <c r="C6" s="272" t="s">
        <v>305</v>
      </c>
      <c r="D6" s="273" t="s">
        <v>306</v>
      </c>
      <c r="E6" s="99" t="s">
        <v>307</v>
      </c>
      <c r="F6" s="45"/>
    </row>
    <row r="7" spans="1:6" ht="18.75" customHeight="1" thickBot="1">
      <c r="A7" s="47"/>
      <c r="B7" s="482" t="str">
        <f>+'Nota 1.1.2'!B8:C8</f>
        <v>Saldo al 30 de abril de 2017</v>
      </c>
      <c r="C7" s="483"/>
      <c r="D7" s="269"/>
      <c r="E7" s="247">
        <f>+'BC 17'!C19</f>
        <v>3734580.26</v>
      </c>
      <c r="F7" s="291"/>
    </row>
    <row r="8" spans="1:6" ht="13.5" customHeight="1">
      <c r="A8" s="47"/>
      <c r="B8" s="49"/>
      <c r="C8" s="50"/>
      <c r="D8" s="50"/>
      <c r="E8" s="51"/>
      <c r="F8" s="292"/>
    </row>
    <row r="9" spans="1:6" ht="13.5" customHeight="1">
      <c r="A9" s="47"/>
      <c r="B9" s="52" t="s">
        <v>206</v>
      </c>
      <c r="C9" s="55"/>
      <c r="D9" s="55"/>
      <c r="E9" s="53"/>
      <c r="F9" s="48"/>
    </row>
    <row r="10" spans="1:6" ht="13.5" customHeight="1">
      <c r="A10" s="47"/>
      <c r="B10" s="270" t="s">
        <v>520</v>
      </c>
      <c r="C10" s="55"/>
      <c r="D10" s="55"/>
      <c r="E10" s="274">
        <f>(+D16-D21)</f>
        <v>-507357.3300000001</v>
      </c>
      <c r="F10" s="48"/>
    </row>
    <row r="11" spans="1:6" ht="13.5" customHeight="1">
      <c r="A11" s="47"/>
      <c r="B11" s="54"/>
      <c r="C11" s="55"/>
      <c r="D11" s="55"/>
      <c r="E11" s="53"/>
      <c r="F11" s="48"/>
    </row>
    <row r="12" spans="1:6" ht="11.25">
      <c r="A12" s="47"/>
      <c r="B12" s="52" t="s">
        <v>273</v>
      </c>
      <c r="C12" s="48"/>
      <c r="D12" s="48"/>
      <c r="E12" s="53"/>
      <c r="F12" s="47"/>
    </row>
    <row r="13" spans="1:6" ht="13.5" customHeight="1">
      <c r="A13" s="47"/>
      <c r="B13" s="301" t="s">
        <v>539</v>
      </c>
      <c r="C13" s="231">
        <f>+'[1]Hoja1'!$D$38</f>
        <v>3048215.44</v>
      </c>
      <c r="D13" s="231"/>
      <c r="E13" s="53"/>
      <c r="F13" s="48"/>
    </row>
    <row r="14" spans="1:6" ht="27" customHeight="1">
      <c r="A14" s="47"/>
      <c r="B14" s="427"/>
      <c r="C14" s="55"/>
      <c r="D14" s="231"/>
      <c r="E14" s="53"/>
      <c r="F14" s="48"/>
    </row>
    <row r="15" spans="1:6" ht="36" customHeight="1">
      <c r="A15" s="47"/>
      <c r="B15" s="54"/>
      <c r="C15" s="275"/>
      <c r="D15" s="231"/>
      <c r="E15" s="57"/>
      <c r="F15" s="48"/>
    </row>
    <row r="16" spans="1:6" ht="11.25">
      <c r="A16" s="47"/>
      <c r="B16" s="56" t="s">
        <v>303</v>
      </c>
      <c r="C16" s="55"/>
      <c r="D16" s="55">
        <f>SUM(C13:C15)</f>
        <v>3048215.44</v>
      </c>
      <c r="E16" s="57"/>
      <c r="F16" s="48"/>
    </row>
    <row r="17" spans="1:6" ht="11.25">
      <c r="A17" s="47"/>
      <c r="B17" s="56"/>
      <c r="C17" s="55"/>
      <c r="D17" s="55"/>
      <c r="E17" s="57"/>
      <c r="F17" s="48"/>
    </row>
    <row r="18" spans="1:6" ht="11.25">
      <c r="A18" s="47"/>
      <c r="B18" s="52" t="s">
        <v>274</v>
      </c>
      <c r="C18" s="55"/>
      <c r="D18" s="55"/>
      <c r="E18" s="57"/>
      <c r="F18" s="47"/>
    </row>
    <row r="19" spans="1:6" ht="14.25" customHeight="1">
      <c r="A19" s="47"/>
      <c r="B19" s="54" t="s">
        <v>540</v>
      </c>
      <c r="C19" s="55">
        <f>+'[1]Hoja1'!$E$39</f>
        <v>3555572.77</v>
      </c>
      <c r="D19" s="55"/>
      <c r="E19" s="57"/>
      <c r="F19" s="47"/>
    </row>
    <row r="20" spans="1:6" ht="24.75" customHeight="1">
      <c r="A20" s="58"/>
      <c r="B20" s="54"/>
      <c r="C20" s="275"/>
      <c r="D20" s="231"/>
      <c r="E20" s="57"/>
      <c r="F20" s="48"/>
    </row>
    <row r="21" spans="1:6" ht="11.25">
      <c r="A21" s="47"/>
      <c r="B21" s="56" t="s">
        <v>179</v>
      </c>
      <c r="C21" s="55"/>
      <c r="D21" s="55">
        <f>SUM(C18:C20)</f>
        <v>3555572.77</v>
      </c>
      <c r="E21" s="57"/>
      <c r="F21" s="48"/>
    </row>
    <row r="22" spans="1:6" ht="12" thickBot="1">
      <c r="A22" s="47"/>
      <c r="B22" s="59"/>
      <c r="C22" s="55"/>
      <c r="D22" s="55"/>
      <c r="E22" s="57"/>
      <c r="F22" s="47"/>
    </row>
    <row r="23" spans="1:6" ht="21.75" customHeight="1" thickBot="1">
      <c r="A23" s="47"/>
      <c r="B23" s="482" t="str">
        <f>+'Nota 1.1.2'!B24:C24</f>
        <v>Saldo al 31 de mayo de 2017</v>
      </c>
      <c r="C23" s="483"/>
      <c r="D23" s="276"/>
      <c r="E23" s="247">
        <f>E7+E10</f>
        <v>3227222.9299999997</v>
      </c>
      <c r="F23" s="48"/>
    </row>
    <row r="24" spans="1:6" ht="11.25">
      <c r="A24" s="45"/>
      <c r="B24" s="45"/>
      <c r="C24" s="45"/>
      <c r="D24" s="45"/>
      <c r="E24" s="45"/>
      <c r="F24" s="45"/>
    </row>
  </sheetData>
  <sheetProtection/>
  <mergeCells count="2">
    <mergeCell ref="B7:C7"/>
    <mergeCell ref="B23:C23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6" width="16.421875" style="46" bestFit="1" customWidth="1"/>
    <col min="7" max="16384" width="11.421875" style="46" customWidth="1"/>
  </cols>
  <sheetData>
    <row r="1" spans="1:6" ht="11.25">
      <c r="A1" s="45"/>
      <c r="B1" s="45"/>
      <c r="C1" s="45"/>
      <c r="D1" s="45"/>
      <c r="E1" s="45"/>
      <c r="F1" s="45"/>
    </row>
    <row r="2" spans="1:5" ht="27.75" customHeight="1">
      <c r="A2" s="45"/>
      <c r="B2" s="430" t="s">
        <v>530</v>
      </c>
      <c r="C2" s="45"/>
      <c r="D2" s="45"/>
      <c r="E2" s="45"/>
    </row>
    <row r="3" spans="1:5" ht="34.5" customHeight="1">
      <c r="A3" s="45"/>
      <c r="B3" s="432" t="s">
        <v>534</v>
      </c>
      <c r="C3" s="431"/>
      <c r="D3" s="431"/>
      <c r="E3" s="431"/>
    </row>
    <row r="4" spans="1:5" ht="11.25">
      <c r="A4" s="45"/>
      <c r="B4" s="45"/>
      <c r="C4" s="45"/>
      <c r="D4" s="45"/>
      <c r="E4" s="45"/>
    </row>
    <row r="5" spans="1:6" ht="12" thickBot="1">
      <c r="A5" s="45"/>
      <c r="B5" s="45"/>
      <c r="C5" s="45"/>
      <c r="D5" s="45"/>
      <c r="E5" s="45"/>
      <c r="F5" s="45"/>
    </row>
    <row r="6" spans="1:6" ht="20.25" customHeight="1" thickBot="1">
      <c r="A6" s="45"/>
      <c r="B6" s="271"/>
      <c r="C6" s="272" t="s">
        <v>305</v>
      </c>
      <c r="D6" s="273" t="s">
        <v>306</v>
      </c>
      <c r="E6" s="99" t="s">
        <v>307</v>
      </c>
      <c r="F6" s="45"/>
    </row>
    <row r="7" spans="1:6" ht="18.75" customHeight="1" thickBot="1">
      <c r="A7" s="47"/>
      <c r="B7" s="482" t="str">
        <f>+'Nota 1.1.3'!B7:C7</f>
        <v>Saldo al 30 de abril de 2017</v>
      </c>
      <c r="C7" s="483"/>
      <c r="D7" s="269"/>
      <c r="E7" s="247">
        <f>+'BC 17'!C20</f>
        <v>0</v>
      </c>
      <c r="F7" s="291"/>
    </row>
    <row r="8" spans="1:6" ht="13.5" customHeight="1">
      <c r="A8" s="47"/>
      <c r="B8" s="49"/>
      <c r="C8" s="50"/>
      <c r="D8" s="50"/>
      <c r="E8" s="51"/>
      <c r="F8" s="292"/>
    </row>
    <row r="9" spans="1:6" ht="13.5" customHeight="1">
      <c r="A9" s="47"/>
      <c r="B9" s="52" t="s">
        <v>206</v>
      </c>
      <c r="C9" s="55"/>
      <c r="D9" s="55"/>
      <c r="E9" s="53"/>
      <c r="F9" s="48"/>
    </row>
    <row r="10" spans="1:6" ht="13.5" customHeight="1">
      <c r="A10" s="47"/>
      <c r="B10" s="270" t="s">
        <v>520</v>
      </c>
      <c r="C10" s="55"/>
      <c r="D10" s="55"/>
      <c r="E10" s="274">
        <f>(+D16-D21)</f>
        <v>0</v>
      </c>
      <c r="F10" s="48"/>
    </row>
    <row r="11" spans="1:6" ht="13.5" customHeight="1">
      <c r="A11" s="47"/>
      <c r="B11" s="54"/>
      <c r="C11" s="55"/>
      <c r="D11" s="55"/>
      <c r="E11" s="53"/>
      <c r="F11" s="48"/>
    </row>
    <row r="12" spans="1:6" ht="11.25">
      <c r="A12" s="47"/>
      <c r="B12" s="52" t="s">
        <v>273</v>
      </c>
      <c r="C12" s="48"/>
      <c r="D12" s="48"/>
      <c r="E12" s="53"/>
      <c r="F12" s="47"/>
    </row>
    <row r="13" spans="1:6" ht="13.5" customHeight="1">
      <c r="A13" s="47"/>
      <c r="B13" s="301"/>
      <c r="C13" s="231"/>
      <c r="D13" s="231"/>
      <c r="E13" s="53"/>
      <c r="F13" s="48"/>
    </row>
    <row r="14" spans="1:6" ht="27" customHeight="1">
      <c r="A14" s="47"/>
      <c r="B14" s="427"/>
      <c r="C14" s="55"/>
      <c r="D14" s="231"/>
      <c r="E14" s="53"/>
      <c r="F14" s="48"/>
    </row>
    <row r="15" spans="1:6" ht="36" customHeight="1">
      <c r="A15" s="47"/>
      <c r="B15" s="54"/>
      <c r="C15" s="231"/>
      <c r="D15" s="231"/>
      <c r="E15" s="57"/>
      <c r="F15" s="48"/>
    </row>
    <row r="16" spans="1:6" ht="11.25">
      <c r="A16" s="47"/>
      <c r="B16" s="56" t="s">
        <v>303</v>
      </c>
      <c r="C16" s="55"/>
      <c r="D16" s="55">
        <f>SUM(C13:C15)</f>
        <v>0</v>
      </c>
      <c r="E16" s="57"/>
      <c r="F16" s="48"/>
    </row>
    <row r="17" spans="1:6" ht="11.25">
      <c r="A17" s="47"/>
      <c r="B17" s="56"/>
      <c r="C17" s="55"/>
      <c r="D17" s="55"/>
      <c r="E17" s="57"/>
      <c r="F17" s="48"/>
    </row>
    <row r="18" spans="1:6" ht="11.25">
      <c r="A18" s="47"/>
      <c r="B18" s="52" t="s">
        <v>274</v>
      </c>
      <c r="C18" s="55"/>
      <c r="D18" s="55"/>
      <c r="E18" s="57"/>
      <c r="F18" s="47"/>
    </row>
    <row r="19" spans="1:6" ht="14.25" customHeight="1">
      <c r="A19" s="47"/>
      <c r="B19" s="54"/>
      <c r="C19" s="55"/>
      <c r="D19" s="55"/>
      <c r="E19" s="57"/>
      <c r="F19" s="47"/>
    </row>
    <row r="20" spans="1:6" ht="24.75" customHeight="1">
      <c r="A20" s="58"/>
      <c r="B20" s="54"/>
      <c r="C20" s="231"/>
      <c r="D20" s="231"/>
      <c r="E20" s="57"/>
      <c r="F20" s="48"/>
    </row>
    <row r="21" spans="1:6" ht="11.25">
      <c r="A21" s="47"/>
      <c r="B21" s="56" t="s">
        <v>179</v>
      </c>
      <c r="C21" s="55"/>
      <c r="D21" s="55">
        <f>SUM(C18:C20)</f>
        <v>0</v>
      </c>
      <c r="E21" s="57"/>
      <c r="F21" s="48"/>
    </row>
    <row r="22" spans="1:6" ht="12" thickBot="1">
      <c r="A22" s="47"/>
      <c r="B22" s="59"/>
      <c r="C22" s="55"/>
      <c r="D22" s="55"/>
      <c r="E22" s="57"/>
      <c r="F22" s="47"/>
    </row>
    <row r="23" spans="1:6" ht="21.75" customHeight="1" thickBot="1">
      <c r="A23" s="47"/>
      <c r="B23" s="482" t="str">
        <f>+'Nota 1.1.3'!B23:C23</f>
        <v>Saldo al 31 de mayo de 2017</v>
      </c>
      <c r="C23" s="483"/>
      <c r="D23" s="276"/>
      <c r="E23" s="247">
        <f>E7+E10</f>
        <v>0</v>
      </c>
      <c r="F23" s="48"/>
    </row>
    <row r="24" spans="1:6" ht="11.25">
      <c r="A24" s="45"/>
      <c r="B24" s="45"/>
      <c r="C24" s="45"/>
      <c r="D24" s="45"/>
      <c r="E24" s="45"/>
      <c r="F24" s="45"/>
    </row>
  </sheetData>
  <sheetProtection/>
  <mergeCells count="2">
    <mergeCell ref="B7:C7"/>
    <mergeCell ref="B23:C23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6" width="16.421875" style="46" bestFit="1" customWidth="1"/>
    <col min="7" max="16384" width="11.421875" style="46" customWidth="1"/>
  </cols>
  <sheetData>
    <row r="1" spans="1:6" ht="11.25">
      <c r="A1" s="45"/>
      <c r="B1" s="45"/>
      <c r="C1" s="45"/>
      <c r="D1" s="45"/>
      <c r="E1" s="45"/>
      <c r="F1" s="45"/>
    </row>
    <row r="2" spans="1:5" ht="27.75" customHeight="1">
      <c r="A2" s="45"/>
      <c r="B2" s="430" t="s">
        <v>531</v>
      </c>
      <c r="C2" s="45"/>
      <c r="D2" s="45"/>
      <c r="E2" s="45"/>
    </row>
    <row r="3" spans="1:5" ht="34.5" customHeight="1">
      <c r="A3" s="45"/>
      <c r="B3" s="432" t="s">
        <v>535</v>
      </c>
      <c r="C3" s="431"/>
      <c r="D3" s="431"/>
      <c r="E3" s="431"/>
    </row>
    <row r="4" spans="1:5" ht="11.25">
      <c r="A4" s="45"/>
      <c r="B4" s="45"/>
      <c r="C4" s="45"/>
      <c r="D4" s="45"/>
      <c r="E4" s="45"/>
    </row>
    <row r="5" spans="1:6" ht="12" thickBot="1">
      <c r="A5" s="45"/>
      <c r="B5" s="45"/>
      <c r="C5" s="45"/>
      <c r="D5" s="45"/>
      <c r="E5" s="45"/>
      <c r="F5" s="45"/>
    </row>
    <row r="6" spans="1:6" ht="20.25" customHeight="1" thickBot="1">
      <c r="A6" s="45"/>
      <c r="B6" s="271"/>
      <c r="C6" s="272" t="s">
        <v>305</v>
      </c>
      <c r="D6" s="273" t="s">
        <v>306</v>
      </c>
      <c r="E6" s="99" t="s">
        <v>307</v>
      </c>
      <c r="F6" s="45"/>
    </row>
    <row r="7" spans="1:6" ht="18.75" customHeight="1" thickBot="1">
      <c r="A7" s="47"/>
      <c r="B7" s="482" t="str">
        <f>+'Nota 1.1.4'!B7:C7</f>
        <v>Saldo al 30 de abril de 2017</v>
      </c>
      <c r="C7" s="483"/>
      <c r="D7" s="269"/>
      <c r="E7" s="247">
        <f>+'BC 17'!C21</f>
        <v>99000</v>
      </c>
      <c r="F7" s="291"/>
    </row>
    <row r="8" spans="1:6" ht="13.5" customHeight="1">
      <c r="A8" s="47"/>
      <c r="B8" s="49"/>
      <c r="C8" s="50"/>
      <c r="D8" s="50"/>
      <c r="E8" s="51"/>
      <c r="F8" s="292"/>
    </row>
    <row r="9" spans="1:6" ht="13.5" customHeight="1">
      <c r="A9" s="47"/>
      <c r="B9" s="52" t="s">
        <v>206</v>
      </c>
      <c r="C9" s="55"/>
      <c r="D9" s="55"/>
      <c r="E9" s="53"/>
      <c r="F9" s="48"/>
    </row>
    <row r="10" spans="1:6" ht="13.5" customHeight="1">
      <c r="A10" s="47"/>
      <c r="B10" s="270" t="s">
        <v>520</v>
      </c>
      <c r="C10" s="55"/>
      <c r="D10" s="55"/>
      <c r="E10" s="274">
        <f>(+D16-D21)</f>
        <v>0</v>
      </c>
      <c r="F10" s="48"/>
    </row>
    <row r="11" spans="1:6" ht="13.5" customHeight="1">
      <c r="A11" s="47"/>
      <c r="B11" s="54"/>
      <c r="C11" s="55"/>
      <c r="D11" s="55"/>
      <c r="E11" s="53"/>
      <c r="F11" s="48"/>
    </row>
    <row r="12" spans="1:6" ht="11.25">
      <c r="A12" s="47"/>
      <c r="B12" s="52" t="s">
        <v>273</v>
      </c>
      <c r="C12" s="48"/>
      <c r="D12" s="48"/>
      <c r="E12" s="53"/>
      <c r="F12" s="47"/>
    </row>
    <row r="13" spans="1:6" ht="13.5" customHeight="1">
      <c r="A13" s="47"/>
      <c r="B13" s="301"/>
      <c r="C13" s="231"/>
      <c r="D13" s="231"/>
      <c r="E13" s="53"/>
      <c r="F13" s="48"/>
    </row>
    <row r="14" spans="1:6" ht="27" customHeight="1">
      <c r="A14" s="47"/>
      <c r="B14" s="427"/>
      <c r="C14" s="55"/>
      <c r="D14" s="231"/>
      <c r="E14" s="53"/>
      <c r="F14" s="48"/>
    </row>
    <row r="15" spans="1:6" ht="36" customHeight="1">
      <c r="A15" s="47"/>
      <c r="B15" s="54"/>
      <c r="C15" s="231"/>
      <c r="D15" s="231"/>
      <c r="E15" s="57"/>
      <c r="F15" s="48"/>
    </row>
    <row r="16" spans="1:6" ht="11.25">
      <c r="A16" s="47"/>
      <c r="B16" s="56" t="s">
        <v>303</v>
      </c>
      <c r="C16" s="55"/>
      <c r="D16" s="55">
        <f>SUM(C13:C15)</f>
        <v>0</v>
      </c>
      <c r="E16" s="57"/>
      <c r="F16" s="48"/>
    </row>
    <row r="17" spans="1:6" ht="11.25">
      <c r="A17" s="47"/>
      <c r="B17" s="56"/>
      <c r="C17" s="55"/>
      <c r="D17" s="55"/>
      <c r="E17" s="57"/>
      <c r="F17" s="48"/>
    </row>
    <row r="18" spans="1:6" ht="11.25">
      <c r="A18" s="47"/>
      <c r="B18" s="52" t="s">
        <v>274</v>
      </c>
      <c r="C18" s="55"/>
      <c r="D18" s="55"/>
      <c r="E18" s="57"/>
      <c r="F18" s="47"/>
    </row>
    <row r="19" spans="1:6" ht="14.25" customHeight="1">
      <c r="A19" s="47"/>
      <c r="B19" s="54"/>
      <c r="C19" s="55"/>
      <c r="D19" s="55"/>
      <c r="E19" s="57"/>
      <c r="F19" s="47"/>
    </row>
    <row r="20" spans="1:6" ht="24.75" customHeight="1">
      <c r="A20" s="58"/>
      <c r="B20" s="54"/>
      <c r="C20" s="231"/>
      <c r="D20" s="231"/>
      <c r="E20" s="57"/>
      <c r="F20" s="48"/>
    </row>
    <row r="21" spans="1:6" ht="11.25">
      <c r="A21" s="47"/>
      <c r="B21" s="56" t="s">
        <v>179</v>
      </c>
      <c r="C21" s="55"/>
      <c r="D21" s="55">
        <f>SUM(C18:C20)</f>
        <v>0</v>
      </c>
      <c r="E21" s="57"/>
      <c r="F21" s="48"/>
    </row>
    <row r="22" spans="1:6" ht="12" thickBot="1">
      <c r="A22" s="47"/>
      <c r="B22" s="59"/>
      <c r="C22" s="55"/>
      <c r="D22" s="55"/>
      <c r="E22" s="57"/>
      <c r="F22" s="47"/>
    </row>
    <row r="23" spans="1:6" ht="21.75" customHeight="1" thickBot="1">
      <c r="A23" s="47"/>
      <c r="B23" s="482" t="str">
        <f>+'Nota 1.1.4'!B23:C23</f>
        <v>Saldo al 31 de mayo de 2017</v>
      </c>
      <c r="C23" s="483"/>
      <c r="D23" s="276"/>
      <c r="E23" s="247">
        <f>E7+E10</f>
        <v>99000</v>
      </c>
      <c r="F23" s="48"/>
    </row>
    <row r="24" spans="1:6" ht="11.25">
      <c r="A24" s="45"/>
      <c r="B24" s="45"/>
      <c r="C24" s="45"/>
      <c r="D24" s="45"/>
      <c r="E24" s="45"/>
      <c r="F24" s="45"/>
    </row>
  </sheetData>
  <sheetProtection/>
  <mergeCells count="2">
    <mergeCell ref="B7:C7"/>
    <mergeCell ref="B23:C23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6" width="16.421875" style="46" bestFit="1" customWidth="1"/>
    <col min="7" max="16384" width="11.421875" style="46" customWidth="1"/>
  </cols>
  <sheetData>
    <row r="1" spans="1:6" ht="11.25">
      <c r="A1" s="45"/>
      <c r="B1" s="45"/>
      <c r="C1" s="45"/>
      <c r="D1" s="45"/>
      <c r="E1" s="45"/>
      <c r="F1" s="45"/>
    </row>
    <row r="2" spans="1:5" ht="27.75" customHeight="1">
      <c r="A2" s="45"/>
      <c r="B2" s="430" t="s">
        <v>532</v>
      </c>
      <c r="C2" s="45"/>
      <c r="D2" s="45"/>
      <c r="E2" s="45"/>
    </row>
    <row r="3" spans="1:5" ht="34.5" customHeight="1">
      <c r="A3" s="45"/>
      <c r="B3" s="432" t="s">
        <v>536</v>
      </c>
      <c r="C3" s="431"/>
      <c r="D3" s="431"/>
      <c r="E3" s="431"/>
    </row>
    <row r="4" spans="1:5" ht="11.25">
      <c r="A4" s="45"/>
      <c r="B4" s="45"/>
      <c r="C4" s="45"/>
      <c r="D4" s="45"/>
      <c r="E4" s="45"/>
    </row>
    <row r="5" spans="1:6" ht="12" thickBot="1">
      <c r="A5" s="45"/>
      <c r="B5" s="45"/>
      <c r="C5" s="45"/>
      <c r="D5" s="45"/>
      <c r="E5" s="45"/>
      <c r="F5" s="45"/>
    </row>
    <row r="6" spans="1:6" ht="20.25" customHeight="1" thickBot="1">
      <c r="A6" s="45"/>
      <c r="B6" s="271"/>
      <c r="C6" s="272" t="s">
        <v>305</v>
      </c>
      <c r="D6" s="273" t="s">
        <v>306</v>
      </c>
      <c r="E6" s="99" t="s">
        <v>307</v>
      </c>
      <c r="F6" s="45"/>
    </row>
    <row r="7" spans="1:6" ht="18.75" customHeight="1" thickBot="1">
      <c r="A7" s="47"/>
      <c r="B7" s="482" t="str">
        <f>+'Nota 1.1.5'!B7:C7</f>
        <v>Saldo al 30 de abril de 2017</v>
      </c>
      <c r="C7" s="483"/>
      <c r="D7" s="269"/>
      <c r="E7" s="247">
        <f>+'BC 17'!C22</f>
        <v>99000.25</v>
      </c>
      <c r="F7" s="291"/>
    </row>
    <row r="8" spans="1:6" ht="13.5" customHeight="1">
      <c r="A8" s="47"/>
      <c r="B8" s="49"/>
      <c r="C8" s="50"/>
      <c r="D8" s="50"/>
      <c r="E8" s="51"/>
      <c r="F8" s="292"/>
    </row>
    <row r="9" spans="1:6" ht="13.5" customHeight="1">
      <c r="A9" s="47"/>
      <c r="B9" s="52" t="s">
        <v>206</v>
      </c>
      <c r="C9" s="55"/>
      <c r="D9" s="55"/>
      <c r="E9" s="53"/>
      <c r="F9" s="48"/>
    </row>
    <row r="10" spans="1:6" ht="13.5" customHeight="1">
      <c r="A10" s="47"/>
      <c r="B10" s="270" t="s">
        <v>520</v>
      </c>
      <c r="C10" s="55"/>
      <c r="D10" s="55"/>
      <c r="E10" s="274">
        <f>(+D16-D21)</f>
        <v>0</v>
      </c>
      <c r="F10" s="48"/>
    </row>
    <row r="11" spans="1:6" ht="13.5" customHeight="1">
      <c r="A11" s="47"/>
      <c r="B11" s="54"/>
      <c r="C11" s="55"/>
      <c r="D11" s="55"/>
      <c r="E11" s="53"/>
      <c r="F11" s="48"/>
    </row>
    <row r="12" spans="1:6" ht="11.25">
      <c r="A12" s="47"/>
      <c r="B12" s="52" t="s">
        <v>273</v>
      </c>
      <c r="C12" s="48"/>
      <c r="D12" s="48"/>
      <c r="E12" s="53"/>
      <c r="F12" s="47"/>
    </row>
    <row r="13" spans="1:6" ht="13.5" customHeight="1">
      <c r="A13" s="47"/>
      <c r="B13" s="301"/>
      <c r="C13" s="231"/>
      <c r="D13" s="231"/>
      <c r="E13" s="53"/>
      <c r="F13" s="48"/>
    </row>
    <row r="14" spans="1:6" ht="27" customHeight="1">
      <c r="A14" s="47"/>
      <c r="B14" s="427"/>
      <c r="C14" s="55"/>
      <c r="D14" s="231"/>
      <c r="E14" s="53"/>
      <c r="F14" s="48"/>
    </row>
    <row r="15" spans="1:6" ht="36" customHeight="1">
      <c r="A15" s="47"/>
      <c r="B15" s="54"/>
      <c r="C15" s="231"/>
      <c r="D15" s="231"/>
      <c r="E15" s="57"/>
      <c r="F15" s="48"/>
    </row>
    <row r="16" spans="1:6" ht="11.25">
      <c r="A16" s="47"/>
      <c r="B16" s="56" t="s">
        <v>303</v>
      </c>
      <c r="C16" s="55"/>
      <c r="D16" s="55">
        <f>SUM(C13:C15)</f>
        <v>0</v>
      </c>
      <c r="E16" s="57"/>
      <c r="F16" s="48"/>
    </row>
    <row r="17" spans="1:6" ht="11.25">
      <c r="A17" s="47"/>
      <c r="B17" s="56"/>
      <c r="C17" s="55"/>
      <c r="D17" s="55"/>
      <c r="E17" s="57"/>
      <c r="F17" s="48"/>
    </row>
    <row r="18" spans="1:6" ht="11.25">
      <c r="A18" s="47"/>
      <c r="B18" s="52" t="s">
        <v>274</v>
      </c>
      <c r="C18" s="55"/>
      <c r="D18" s="55"/>
      <c r="E18" s="57"/>
      <c r="F18" s="47"/>
    </row>
    <row r="19" spans="1:6" ht="14.25" customHeight="1">
      <c r="A19" s="47"/>
      <c r="B19" s="54"/>
      <c r="C19" s="55"/>
      <c r="D19" s="55"/>
      <c r="E19" s="57"/>
      <c r="F19" s="47"/>
    </row>
    <row r="20" spans="1:6" ht="24.75" customHeight="1">
      <c r="A20" s="58"/>
      <c r="B20" s="54"/>
      <c r="C20" s="231"/>
      <c r="D20" s="231"/>
      <c r="E20" s="57"/>
      <c r="F20" s="48"/>
    </row>
    <row r="21" spans="1:6" ht="11.25">
      <c r="A21" s="47"/>
      <c r="B21" s="56" t="s">
        <v>179</v>
      </c>
      <c r="C21" s="55"/>
      <c r="D21" s="55">
        <f>SUM(C18:C20)</f>
        <v>0</v>
      </c>
      <c r="E21" s="57"/>
      <c r="F21" s="48"/>
    </row>
    <row r="22" spans="1:6" ht="12" thickBot="1">
      <c r="A22" s="47"/>
      <c r="B22" s="59"/>
      <c r="C22" s="55"/>
      <c r="D22" s="55"/>
      <c r="E22" s="57"/>
      <c r="F22" s="47"/>
    </row>
    <row r="23" spans="1:6" ht="21.75" customHeight="1" thickBot="1">
      <c r="A23" s="47"/>
      <c r="B23" s="482" t="str">
        <f>+'Nota 1.1.5'!B23:C23</f>
        <v>Saldo al 31 de mayo de 2017</v>
      </c>
      <c r="C23" s="483"/>
      <c r="D23" s="276"/>
      <c r="E23" s="247">
        <f>E7+E10</f>
        <v>99000.25</v>
      </c>
      <c r="F23" s="48"/>
    </row>
    <row r="24" spans="1:6" ht="11.25">
      <c r="A24" s="45"/>
      <c r="B24" s="45"/>
      <c r="C24" s="45"/>
      <c r="D24" s="45"/>
      <c r="E24" s="45"/>
      <c r="F24" s="45"/>
    </row>
  </sheetData>
  <sheetProtection/>
  <mergeCells count="2">
    <mergeCell ref="B7:C7"/>
    <mergeCell ref="B23:C23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23"/>
  <sheetViews>
    <sheetView showGridLines="0" zoomScalePageLayoutView="0" workbookViewId="0" topLeftCell="A1">
      <selection activeCell="A1" sqref="A1"/>
    </sheetView>
  </sheetViews>
  <sheetFormatPr defaultColWidth="20.57421875" defaultRowHeight="12.75"/>
  <cols>
    <col min="1" max="1" width="20.140625" style="46" customWidth="1"/>
    <col min="2" max="2" width="11.57421875" style="110" customWidth="1"/>
    <col min="3" max="3" width="46.140625" style="46" customWidth="1"/>
    <col min="4" max="4" width="25.7109375" style="46" customWidth="1"/>
    <col min="5" max="16384" width="20.57421875" style="46" customWidth="1"/>
  </cols>
  <sheetData>
    <row r="1" spans="2:5" ht="11.25">
      <c r="B1" s="127"/>
      <c r="C1" s="61"/>
      <c r="D1" s="61"/>
      <c r="E1" s="61"/>
    </row>
    <row r="2" spans="1:5" ht="27.75" customHeight="1">
      <c r="A2" s="45"/>
      <c r="B2" s="430" t="s">
        <v>435</v>
      </c>
      <c r="C2" s="45"/>
      <c r="D2" s="45"/>
      <c r="E2" s="45"/>
    </row>
    <row r="3" spans="1:5" ht="15" customHeight="1">
      <c r="A3" s="45"/>
      <c r="B3" s="430"/>
      <c r="C3" s="45"/>
      <c r="D3" s="45"/>
      <c r="E3" s="45"/>
    </row>
    <row r="4" spans="2:5" ht="18">
      <c r="B4" s="354" t="s">
        <v>1</v>
      </c>
      <c r="C4" s="354"/>
      <c r="D4" s="355"/>
      <c r="E4" s="84"/>
    </row>
    <row r="5" spans="2:5" ht="12" thickBot="1">
      <c r="B5" s="100"/>
      <c r="C5" s="63"/>
      <c r="D5" s="63"/>
      <c r="E5" s="84"/>
    </row>
    <row r="6" spans="2:5" s="72" customFormat="1" ht="14.25" customHeight="1" thickBot="1">
      <c r="B6" s="68" t="s">
        <v>217</v>
      </c>
      <c r="C6" s="68" t="s">
        <v>244</v>
      </c>
      <c r="D6" s="70" t="s">
        <v>242</v>
      </c>
      <c r="E6" s="71"/>
    </row>
    <row r="7" spans="2:5" ht="14.25" customHeight="1">
      <c r="B7" s="356" t="s">
        <v>437</v>
      </c>
      <c r="C7" s="103" t="s">
        <v>2</v>
      </c>
      <c r="D7" s="104">
        <f>+'BC 17'!G25</f>
        <v>116435956.46</v>
      </c>
      <c r="E7" s="62"/>
    </row>
    <row r="8" spans="2:7" ht="14.25" customHeight="1">
      <c r="B8" s="356" t="s">
        <v>440</v>
      </c>
      <c r="C8" s="103" t="s">
        <v>176</v>
      </c>
      <c r="D8" s="104">
        <f>+'BC 17'!G29</f>
        <v>2804375</v>
      </c>
      <c r="E8" s="62"/>
      <c r="G8" s="340" t="s">
        <v>436</v>
      </c>
    </row>
    <row r="9" spans="2:5" ht="14.25" customHeight="1">
      <c r="B9" s="357" t="s">
        <v>439</v>
      </c>
      <c r="C9" s="101" t="s">
        <v>268</v>
      </c>
      <c r="D9" s="102">
        <f>+'BC 17'!G31</f>
        <v>1248498988.95</v>
      </c>
      <c r="E9" s="62"/>
    </row>
    <row r="10" spans="2:5" ht="14.25" customHeight="1" thickBot="1">
      <c r="B10" s="356" t="s">
        <v>438</v>
      </c>
      <c r="C10" s="103" t="s">
        <v>33</v>
      </c>
      <c r="D10" s="104">
        <f>+'BC 17'!G38</f>
        <v>713626505.86</v>
      </c>
      <c r="E10" s="62"/>
    </row>
    <row r="11" spans="2:5" ht="14.25" customHeight="1" thickBot="1">
      <c r="B11" s="68"/>
      <c r="C11" s="68" t="s">
        <v>24</v>
      </c>
      <c r="D11" s="105">
        <f>SUM(D7:D10)</f>
        <v>2081365826.27</v>
      </c>
      <c r="E11" s="62"/>
    </row>
    <row r="12" spans="2:5" ht="11.25">
      <c r="B12" s="106"/>
      <c r="C12" s="61"/>
      <c r="D12" s="107"/>
      <c r="E12" s="84"/>
    </row>
    <row r="13" spans="2:5" ht="11.25">
      <c r="B13" s="100"/>
      <c r="C13" s="108"/>
      <c r="D13" s="109"/>
      <c r="E13" s="84"/>
    </row>
    <row r="14" spans="2:5" ht="11.25">
      <c r="B14" s="100"/>
      <c r="C14" s="64"/>
      <c r="D14" s="85"/>
      <c r="E14" s="63"/>
    </row>
    <row r="15" ht="11.25">
      <c r="B15" s="46"/>
    </row>
    <row r="16" ht="11.25">
      <c r="B16" s="46"/>
    </row>
    <row r="17" ht="11.25">
      <c r="B17" s="46"/>
    </row>
    <row r="18" ht="11.25">
      <c r="B18" s="46"/>
    </row>
    <row r="19" spans="3:4" ht="11.25">
      <c r="C19" s="111"/>
      <c r="D19" s="111"/>
    </row>
    <row r="20" spans="3:4" ht="11.25">
      <c r="C20" s="111"/>
      <c r="D20" s="112"/>
    </row>
    <row r="21" spans="3:4" ht="11.25">
      <c r="C21" s="111"/>
      <c r="D21" s="111"/>
    </row>
    <row r="22" spans="3:4" ht="11.25">
      <c r="C22" s="111"/>
      <c r="D22" s="111"/>
    </row>
    <row r="23" spans="3:4" ht="11.25">
      <c r="C23" s="111"/>
      <c r="D23" s="111"/>
    </row>
    <row r="26" ht="6.75" customHeight="1"/>
    <row r="27" ht="20.25" customHeight="1"/>
    <row r="28" ht="6" customHeight="1"/>
    <row r="31" ht="4.5" customHeight="1"/>
  </sheetData>
  <sheetProtection/>
  <hyperlinks>
    <hyperlink ref="B7" location="'Nota 1.2.1'!A1" display="Nota 1.2.1"/>
    <hyperlink ref="B9" location="'Nota 1.2.3'!A1" display="Nota 1.2.3"/>
    <hyperlink ref="B10" location="'Nota 1.2.4'!A1" display="Nota 1.2.4"/>
    <hyperlink ref="B8" location="'Nota 1.2.2'!A1" display="Nota 1.2.2"/>
  </hyperlinks>
  <printOptions horizontalCentered="1"/>
  <pageMargins left="0.6692913385826772" right="0.7086614173228347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E13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39.8515625" style="46" customWidth="1"/>
    <col min="3" max="3" width="25.57421875" style="46" customWidth="1"/>
    <col min="4" max="4" width="15.8515625" style="110" customWidth="1"/>
    <col min="5" max="16384" width="15.8515625" style="46" customWidth="1"/>
  </cols>
  <sheetData>
    <row r="2" spans="1:5" ht="27.75" customHeight="1">
      <c r="A2" s="45"/>
      <c r="B2" s="430" t="s">
        <v>437</v>
      </c>
      <c r="C2" s="45"/>
      <c r="D2" s="45"/>
      <c r="E2" s="45"/>
    </row>
    <row r="3" spans="1:5" ht="15" customHeight="1">
      <c r="A3" s="45"/>
      <c r="B3" s="430"/>
      <c r="C3" s="45"/>
      <c r="D3" s="45"/>
      <c r="E3" s="45"/>
    </row>
    <row r="4" spans="1:4" ht="15">
      <c r="A4" s="61"/>
      <c r="B4" s="435" t="s">
        <v>288</v>
      </c>
      <c r="C4" s="358"/>
      <c r="D4" s="127"/>
    </row>
    <row r="5" spans="1:4" ht="12" thickBot="1">
      <c r="A5" s="84"/>
      <c r="B5" s="63"/>
      <c r="C5" s="63"/>
      <c r="D5" s="100"/>
    </row>
    <row r="6" spans="1:4" s="72" customFormat="1" ht="12" thickBot="1">
      <c r="A6" s="71"/>
      <c r="B6" s="68" t="s">
        <v>244</v>
      </c>
      <c r="C6" s="70" t="s">
        <v>242</v>
      </c>
      <c r="D6" s="128"/>
    </row>
    <row r="7" spans="1:4" ht="18.75" customHeight="1">
      <c r="A7" s="62"/>
      <c r="B7" s="101" t="s">
        <v>5</v>
      </c>
      <c r="C7" s="129">
        <f>+'BC 17'!G26</f>
        <v>35391757.84</v>
      </c>
      <c r="D7" s="130"/>
    </row>
    <row r="8" spans="1:4" ht="18.75" customHeight="1">
      <c r="A8" s="62"/>
      <c r="B8" s="103" t="s">
        <v>10</v>
      </c>
      <c r="C8" s="104">
        <f>+'BC 17'!G27</f>
        <v>12885956.76</v>
      </c>
      <c r="D8" s="131"/>
    </row>
    <row r="9" spans="1:4" ht="18.75" customHeight="1" thickBot="1">
      <c r="A9" s="62"/>
      <c r="B9" s="132" t="s">
        <v>8</v>
      </c>
      <c r="C9" s="133">
        <f>+'BC 17'!G28</f>
        <v>68158241.86</v>
      </c>
      <c r="D9" s="131"/>
    </row>
    <row r="10" spans="1:4" ht="16.5" customHeight="1" thickBot="1">
      <c r="A10" s="62"/>
      <c r="B10" s="68" t="s">
        <v>24</v>
      </c>
      <c r="C10" s="105">
        <f>SUM(C7:C9)</f>
        <v>116435956.46000001</v>
      </c>
      <c r="D10" s="135"/>
    </row>
    <row r="11" spans="1:4" ht="11.25">
      <c r="A11" s="62"/>
      <c r="B11" s="61"/>
      <c r="C11" s="107"/>
      <c r="D11" s="106"/>
    </row>
    <row r="12" spans="1:4" ht="11.25">
      <c r="A12" s="62"/>
      <c r="B12" s="84"/>
      <c r="C12" s="136"/>
      <c r="D12" s="137"/>
    </row>
    <row r="13" spans="1:4" ht="11.25">
      <c r="A13" s="84"/>
      <c r="B13" s="63"/>
      <c r="C13" s="63"/>
      <c r="D13" s="138"/>
    </row>
  </sheetData>
  <sheetProtection/>
  <printOptions horizontalCentered="1"/>
  <pageMargins left="0.1968503937007874" right="0.2362204724409449" top="0.984251968503937" bottom="0.984251968503937" header="0.5118110236220472" footer="0.5118110236220472"/>
  <pageSetup horizontalDpi="300" verticalDpi="300" orientation="portrait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E12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1.8515625" style="46" bestFit="1" customWidth="1"/>
    <col min="3" max="3" width="21.00390625" style="46" customWidth="1"/>
    <col min="4" max="4" width="19.00390625" style="46" customWidth="1"/>
    <col min="5" max="5" width="15.8515625" style="110" customWidth="1"/>
    <col min="6" max="16384" width="15.8515625" style="46" customWidth="1"/>
  </cols>
  <sheetData>
    <row r="2" spans="1:5" ht="27.75" customHeight="1">
      <c r="A2" s="45"/>
      <c r="B2" s="430" t="s">
        <v>440</v>
      </c>
      <c r="C2" s="45"/>
      <c r="D2" s="45"/>
      <c r="E2" s="45"/>
    </row>
    <row r="3" spans="1:5" ht="15" customHeight="1">
      <c r="A3" s="45"/>
      <c r="B3" s="430"/>
      <c r="C3" s="45"/>
      <c r="D3" s="45"/>
      <c r="E3" s="45"/>
    </row>
    <row r="4" spans="1:5" ht="15">
      <c r="A4" s="61"/>
      <c r="B4" s="382" t="s">
        <v>476</v>
      </c>
      <c r="C4" s="434"/>
      <c r="D4" s="433"/>
      <c r="E4" s="344"/>
    </row>
    <row r="5" spans="1:5" ht="12" thickBot="1">
      <c r="A5" s="84"/>
      <c r="B5" s="84"/>
      <c r="C5" s="63"/>
      <c r="D5" s="63"/>
      <c r="E5" s="100"/>
    </row>
    <row r="6" spans="1:5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</row>
    <row r="7" spans="1:5" ht="18.75" customHeight="1">
      <c r="A7" s="62"/>
      <c r="B7" s="101" t="s">
        <v>478</v>
      </c>
      <c r="C7" s="377">
        <f>+'BC 17'!C30</f>
        <v>2804375</v>
      </c>
      <c r="D7" s="420">
        <f>+'BC 17'!F30</f>
        <v>0</v>
      </c>
      <c r="E7" s="129">
        <f>+C7+D7</f>
        <v>2804375</v>
      </c>
    </row>
    <row r="8" spans="1:5" ht="18.75" customHeight="1" thickBot="1">
      <c r="A8" s="62"/>
      <c r="B8" s="103"/>
      <c r="C8" s="379"/>
      <c r="D8" s="373"/>
      <c r="E8" s="129"/>
    </row>
    <row r="9" spans="1:5" ht="18.75" customHeight="1" thickBot="1">
      <c r="A9" s="62"/>
      <c r="B9" s="68" t="s">
        <v>24</v>
      </c>
      <c r="C9" s="376">
        <f>SUM(C7:C8)</f>
        <v>2804375</v>
      </c>
      <c r="D9" s="376">
        <f>SUM(D7:D8)</f>
        <v>0</v>
      </c>
      <c r="E9" s="105">
        <f>SUM(E7:E8)</f>
        <v>2804375</v>
      </c>
    </row>
    <row r="10" spans="1:5" ht="16.5" customHeight="1">
      <c r="A10" s="62"/>
      <c r="B10" s="84"/>
      <c r="C10" s="61"/>
      <c r="D10" s="135"/>
      <c r="E10" s="46"/>
    </row>
    <row r="11" spans="1:5" ht="11.25">
      <c r="A11" s="62"/>
      <c r="B11" s="84"/>
      <c r="C11" s="84"/>
      <c r="D11" s="107"/>
      <c r="E11" s="106"/>
    </row>
    <row r="12" spans="1:5" ht="11.25">
      <c r="A12" s="62"/>
      <c r="B12" s="84"/>
      <c r="C12" s="63"/>
      <c r="D12" s="136"/>
      <c r="E12" s="137"/>
    </row>
  </sheetData>
  <sheetProtection/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C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421875" style="113" customWidth="1"/>
    <col min="2" max="2" width="64.7109375" style="113" customWidth="1"/>
    <col min="3" max="3" width="20.140625" style="113" customWidth="1"/>
    <col min="4" max="4" width="22.57421875" style="113" customWidth="1"/>
    <col min="5" max="5" width="37.8515625" style="113" customWidth="1"/>
    <col min="6" max="16384" width="11.421875" style="113" customWidth="1"/>
  </cols>
  <sheetData>
    <row r="2" spans="1:5" s="46" customFormat="1" ht="27.75" customHeight="1">
      <c r="A2" s="45"/>
      <c r="B2" s="430" t="s">
        <v>439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5" spans="2:4" ht="14.25">
      <c r="B5" s="359" t="s">
        <v>475</v>
      </c>
      <c r="C5" s="360"/>
      <c r="D5" s="360"/>
    </row>
    <row r="7" ht="12" thickBot="1"/>
    <row r="8" spans="2:4" ht="14.25" customHeight="1" thickBot="1">
      <c r="B8" s="116" t="s">
        <v>550</v>
      </c>
      <c r="C8" s="117" t="s">
        <v>237</v>
      </c>
      <c r="D8" s="118">
        <f>+'BC 17'!C31</f>
        <v>1274524519.75</v>
      </c>
    </row>
    <row r="9" spans="2:4" ht="12" customHeight="1">
      <c r="B9" s="201"/>
      <c r="C9" s="202"/>
      <c r="D9" s="203"/>
    </row>
    <row r="10" spans="2:4" ht="12" customHeight="1">
      <c r="B10" s="204" t="s">
        <v>238</v>
      </c>
      <c r="C10" s="120"/>
      <c r="D10" s="205"/>
    </row>
    <row r="11" spans="2:4" ht="30" customHeight="1" thickBot="1">
      <c r="B11" s="211" t="s">
        <v>239</v>
      </c>
      <c r="C11" s="461">
        <v>72401</v>
      </c>
      <c r="D11" s="205"/>
    </row>
    <row r="12" spans="2:4" ht="27" customHeight="1" thickBot="1">
      <c r="B12" s="212" t="s">
        <v>269</v>
      </c>
      <c r="C12" s="461">
        <v>64204.81</v>
      </c>
      <c r="D12" s="205"/>
    </row>
    <row r="13" spans="2:4" ht="27" customHeight="1" hidden="1" thickBot="1">
      <c r="B13" s="212" t="s">
        <v>582</v>
      </c>
      <c r="C13" s="462">
        <v>0</v>
      </c>
      <c r="D13" s="205"/>
    </row>
    <row r="14" spans="2:4" ht="27.75" customHeight="1" hidden="1" thickBot="1">
      <c r="B14" s="212" t="s">
        <v>521</v>
      </c>
      <c r="C14" s="462">
        <v>0</v>
      </c>
      <c r="D14" s="205"/>
    </row>
    <row r="15" spans="2:4" ht="30" customHeight="1" hidden="1" thickBot="1">
      <c r="B15" s="212" t="s">
        <v>522</v>
      </c>
      <c r="C15" s="462">
        <v>0</v>
      </c>
      <c r="D15" s="205"/>
    </row>
    <row r="16" spans="2:5" ht="12" thickBot="1">
      <c r="B16" s="212"/>
      <c r="C16" s="462"/>
      <c r="D16" s="464">
        <f>SUM(C11:C15)</f>
        <v>136605.81</v>
      </c>
      <c r="E16" s="460"/>
    </row>
    <row r="17" spans="2:4" ht="15" customHeight="1" thickBot="1">
      <c r="B17" s="213" t="s">
        <v>178</v>
      </c>
      <c r="C17" s="463"/>
      <c r="D17" s="205"/>
    </row>
    <row r="18" spans="2:29" s="26" customFormat="1" ht="17.25" customHeight="1" thickBot="1">
      <c r="B18" s="212" t="s">
        <v>240</v>
      </c>
      <c r="C18" s="461">
        <v>24533176</v>
      </c>
      <c r="D18" s="205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</row>
    <row r="19" spans="2:29" s="26" customFormat="1" ht="24.75" customHeight="1" thickBot="1">
      <c r="B19" s="212" t="s">
        <v>414</v>
      </c>
      <c r="C19" s="461">
        <v>1628960.61</v>
      </c>
      <c r="D19" s="205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</row>
    <row r="20" spans="2:29" ht="13.5" customHeight="1">
      <c r="B20" s="207"/>
      <c r="C20" s="120"/>
      <c r="D20" s="464">
        <f>SUM(C18:C19)</f>
        <v>26162136.61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2:29" ht="11.25" customHeight="1" thickBot="1">
      <c r="B21" s="209"/>
      <c r="C21" s="210"/>
      <c r="D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</row>
    <row r="22" spans="2:29" ht="15.75" customHeight="1" thickBot="1">
      <c r="B22" s="116" t="s">
        <v>669</v>
      </c>
      <c r="C22" s="123"/>
      <c r="D22" s="118">
        <f>D8+D16-D20</f>
        <v>1248498988.95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2:29" ht="12" customHeight="1">
      <c r="B23" s="491"/>
      <c r="D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2:29" ht="11.25">
      <c r="B24" s="491"/>
      <c r="D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</sheetData>
  <sheetProtection/>
  <mergeCells count="1">
    <mergeCell ref="B23:B24"/>
  </mergeCells>
  <printOptions horizontalCentered="1"/>
  <pageMargins left="0.7480314960629921" right="0.7480314960629921" top="0.984251968503937" bottom="0.984251968503937" header="0" footer="0"/>
  <pageSetup fitToHeight="0" fitToWidth="1" orientation="portrait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J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13" customWidth="1"/>
    <col min="2" max="2" width="64.7109375" style="113" customWidth="1"/>
    <col min="3" max="3" width="20.140625" style="113" customWidth="1"/>
    <col min="4" max="4" width="22.57421875" style="113" customWidth="1"/>
    <col min="5" max="5" width="37.8515625" style="113" customWidth="1"/>
    <col min="6" max="6" width="19.28125" style="113" customWidth="1"/>
    <col min="7" max="7" width="18.28125" style="113" customWidth="1"/>
    <col min="8" max="16384" width="11.421875" style="113" customWidth="1"/>
  </cols>
  <sheetData>
    <row r="2" spans="1:5" s="46" customFormat="1" ht="27.75" customHeight="1">
      <c r="A2" s="45"/>
      <c r="B2" s="436" t="s">
        <v>438</v>
      </c>
      <c r="C2" s="45"/>
      <c r="D2" s="45"/>
      <c r="E2" s="45"/>
    </row>
    <row r="3" spans="1:5" s="46" customFormat="1" ht="15" customHeight="1">
      <c r="A3" s="45"/>
      <c r="B3" s="436"/>
      <c r="C3" s="45"/>
      <c r="D3" s="45"/>
      <c r="E3" s="45"/>
    </row>
    <row r="5" spans="2:4" ht="14.25">
      <c r="B5" s="359" t="s">
        <v>479</v>
      </c>
      <c r="C5" s="361"/>
      <c r="D5" s="361"/>
    </row>
    <row r="6" spans="2:4" ht="14.25">
      <c r="B6" s="359"/>
      <c r="C6" s="361"/>
      <c r="D6" s="361"/>
    </row>
    <row r="7" spans="4:36" ht="12" customHeight="1" thickBot="1"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</row>
    <row r="8" spans="2:36" ht="16.5" customHeight="1" thickBot="1">
      <c r="B8" s="116" t="s">
        <v>551</v>
      </c>
      <c r="C8" s="261" t="s">
        <v>237</v>
      </c>
      <c r="D8" s="262">
        <f>+'BC 17'!C38</f>
        <v>893544410.8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2:36" ht="4.5" customHeight="1">
      <c r="B9" s="207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2:36" ht="10.5" customHeight="1">
      <c r="B10" s="204" t="s">
        <v>238</v>
      </c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2:36" ht="3" customHeight="1">
      <c r="B11" s="208"/>
      <c r="C11" s="12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2:36" ht="15" customHeight="1" thickBot="1">
      <c r="B12" s="211" t="s">
        <v>301</v>
      </c>
      <c r="C12" s="466">
        <v>4619239.84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2:36" ht="27" customHeight="1" thickBot="1">
      <c r="B13" s="212" t="s">
        <v>301</v>
      </c>
      <c r="C13" s="466">
        <v>6891029.36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2:36" ht="18" customHeight="1" thickBot="1">
      <c r="B14" s="212" t="s">
        <v>270</v>
      </c>
      <c r="C14" s="466">
        <v>2691117.98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2:36" ht="24.75" customHeight="1" thickBot="1">
      <c r="B15" s="212" t="s">
        <v>290</v>
      </c>
      <c r="C15" s="466">
        <v>220401.93000000002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</row>
    <row r="16" spans="2:36" ht="27.75" customHeight="1" thickBot="1">
      <c r="B16" s="212" t="s">
        <v>673</v>
      </c>
      <c r="C16" s="466">
        <v>568653.4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</row>
    <row r="17" spans="2:36" ht="12.75" customHeight="1" thickBot="1">
      <c r="B17" s="217"/>
      <c r="C17" s="466"/>
      <c r="D17" s="260">
        <f>SUM(C10:C16)</f>
        <v>14990442.51</v>
      </c>
      <c r="E17" s="25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</row>
    <row r="18" spans="2:36" ht="12" thickBot="1">
      <c r="B18" s="213" t="s">
        <v>178</v>
      </c>
      <c r="C18" s="46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</row>
    <row r="19" spans="2:36" ht="3.75" customHeight="1" thickBot="1">
      <c r="B19" s="217"/>
      <c r="C19" s="46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</row>
    <row r="20" spans="2:4" ht="27" customHeight="1" thickBot="1">
      <c r="B20" s="212" t="s">
        <v>671</v>
      </c>
      <c r="C20" s="466">
        <v>177713493.20000002</v>
      </c>
      <c r="D20" s="205"/>
    </row>
    <row r="21" spans="2:4" ht="27" customHeight="1" thickBot="1">
      <c r="B21" s="212" t="s">
        <v>672</v>
      </c>
      <c r="C21" s="466">
        <v>14554677.74</v>
      </c>
      <c r="D21" s="205"/>
    </row>
    <row r="22" spans="2:4" ht="27" customHeight="1" thickBot="1">
      <c r="B22" s="212" t="s">
        <v>674</v>
      </c>
      <c r="C22" s="466">
        <v>2640176.51</v>
      </c>
      <c r="D22" s="205"/>
    </row>
    <row r="23" spans="2:4" ht="27" customHeight="1">
      <c r="B23" s="465"/>
      <c r="C23" s="332"/>
      <c r="D23" s="205"/>
    </row>
    <row r="24" spans="2:4" ht="12" thickBot="1">
      <c r="B24" s="207"/>
      <c r="C24" s="120"/>
      <c r="D24" s="206">
        <f>SUM(C20:C22)</f>
        <v>194908347.45000002</v>
      </c>
    </row>
    <row r="25" spans="2:6" ht="6" customHeight="1" thickBot="1" thickTop="1">
      <c r="B25" s="214"/>
      <c r="C25" s="215"/>
      <c r="D25" s="216"/>
      <c r="F25" s="115"/>
    </row>
    <row r="26" spans="2:4" ht="15" customHeight="1" thickBot="1">
      <c r="B26" s="116" t="s">
        <v>670</v>
      </c>
      <c r="C26" s="124"/>
      <c r="D26" s="125">
        <f>D8+D17-D24</f>
        <v>713626505.8599999</v>
      </c>
    </row>
    <row r="28" spans="3:5" ht="11.25">
      <c r="C28" s="126"/>
      <c r="D28" s="493"/>
      <c r="E28" s="493"/>
    </row>
    <row r="29" spans="3:5" ht="11.25">
      <c r="C29" s="492"/>
      <c r="D29" s="492"/>
      <c r="E29" s="96"/>
    </row>
    <row r="30" spans="3:5" ht="11.25">
      <c r="C30" s="126"/>
      <c r="D30" s="493"/>
      <c r="E30" s="493"/>
    </row>
    <row r="31" spans="3:5" ht="11.25">
      <c r="C31" s="492"/>
      <c r="D31" s="492"/>
      <c r="E31" s="96"/>
    </row>
    <row r="32" spans="3:5" ht="11.25">
      <c r="C32" s="126"/>
      <c r="D32" s="493"/>
      <c r="E32" s="493"/>
    </row>
    <row r="33" spans="3:5" ht="11.25">
      <c r="C33" s="494"/>
      <c r="D33" s="494"/>
      <c r="E33" s="96"/>
    </row>
  </sheetData>
  <sheetProtection/>
  <mergeCells count="6">
    <mergeCell ref="C31:D31"/>
    <mergeCell ref="D32:E32"/>
    <mergeCell ref="C33:D33"/>
    <mergeCell ref="D28:E28"/>
    <mergeCell ref="C29:D29"/>
    <mergeCell ref="D30:E30"/>
  </mergeCells>
  <printOptions horizontalCentered="1"/>
  <pageMargins left="0.7480314960629921" right="0.7480314960629921" top="0.984251968503937" bottom="0.984251968503937" header="0" footer="0"/>
  <pageSetup fitToHeight="0" fitToWidth="1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pane ySplit="10" topLeftCell="A71" activePane="bottomLeft" state="frozen"/>
      <selection pane="topLeft" activeCell="D43" sqref="D43"/>
      <selection pane="bottomLeft" activeCell="F102" sqref="F102"/>
    </sheetView>
  </sheetViews>
  <sheetFormatPr defaultColWidth="11.421875" defaultRowHeight="12.75"/>
  <cols>
    <col min="1" max="1" width="16.8515625" style="303" customWidth="1"/>
    <col min="2" max="2" width="40.7109375" style="303" customWidth="1"/>
    <col min="3" max="5" width="18.00390625" style="2" customWidth="1"/>
    <col min="6" max="6" width="20.00390625" style="2" customWidth="1"/>
    <col min="7" max="7" width="18.00390625" style="2" customWidth="1"/>
    <col min="8" max="8" width="9.8515625" style="2" customWidth="1"/>
    <col min="9" max="9" width="14.140625" style="8" customWidth="1"/>
    <col min="10" max="10" width="17.140625" style="8" bestFit="1" customWidth="1"/>
    <col min="11" max="11" width="17.140625" style="285" customWidth="1"/>
    <col min="12" max="12" width="45.57421875" style="285" customWidth="1"/>
    <col min="13" max="17" width="22.7109375" style="266" customWidth="1"/>
    <col min="18" max="16384" width="11.421875" style="4" customWidth="1"/>
  </cols>
  <sheetData>
    <row r="1" spans="1:12" ht="11.25">
      <c r="A1" s="304"/>
      <c r="B1" s="305"/>
      <c r="C1" s="298"/>
      <c r="D1" s="298"/>
      <c r="E1" s="298"/>
      <c r="F1" s="298"/>
      <c r="G1" s="298"/>
      <c r="H1" s="298"/>
      <c r="L1" s="455"/>
    </row>
    <row r="2" spans="1:10" ht="11.25">
      <c r="A2" s="304"/>
      <c r="B2" s="304"/>
      <c r="C2" s="298"/>
      <c r="D2" s="298"/>
      <c r="E2" s="298"/>
      <c r="F2" s="298"/>
      <c r="G2" s="298"/>
      <c r="H2" s="298"/>
      <c r="I2" s="306"/>
      <c r="J2" s="306"/>
    </row>
    <row r="3" spans="1:17" s="306" customFormat="1" ht="12.75">
      <c r="A3" s="470" t="s">
        <v>38</v>
      </c>
      <c r="B3" s="474"/>
      <c r="C3" s="474"/>
      <c r="D3" s="474"/>
      <c r="E3" s="474"/>
      <c r="F3" s="474"/>
      <c r="G3" s="474"/>
      <c r="H3" s="338"/>
      <c r="K3" s="470" t="s">
        <v>38</v>
      </c>
      <c r="L3" s="474"/>
      <c r="M3" s="474"/>
      <c r="N3" s="474"/>
      <c r="O3" s="474"/>
      <c r="P3" s="474"/>
      <c r="Q3" s="474"/>
    </row>
    <row r="4" spans="1:17" s="306" customFormat="1" ht="12.75">
      <c r="A4" s="470" t="s">
        <v>39</v>
      </c>
      <c r="B4" s="474"/>
      <c r="C4" s="474"/>
      <c r="D4" s="474"/>
      <c r="E4" s="474"/>
      <c r="F4" s="474"/>
      <c r="G4" s="474"/>
      <c r="H4" s="338"/>
      <c r="K4" s="470" t="s">
        <v>39</v>
      </c>
      <c r="L4" s="474"/>
      <c r="M4" s="474"/>
      <c r="N4" s="474"/>
      <c r="O4" s="474"/>
      <c r="P4" s="474"/>
      <c r="Q4" s="474"/>
    </row>
    <row r="5" spans="1:17" s="306" customFormat="1" ht="12.75">
      <c r="A5" s="470" t="s">
        <v>601</v>
      </c>
      <c r="B5" s="474"/>
      <c r="C5" s="474"/>
      <c r="D5" s="474"/>
      <c r="E5" s="474"/>
      <c r="F5" s="474"/>
      <c r="G5" s="474"/>
      <c r="H5" s="338"/>
      <c r="I5" s="255"/>
      <c r="J5" s="255"/>
      <c r="K5" s="470" t="s">
        <v>601</v>
      </c>
      <c r="L5" s="474"/>
      <c r="M5" s="474"/>
      <c r="N5" s="474"/>
      <c r="O5" s="474"/>
      <c r="P5" s="474"/>
      <c r="Q5" s="474"/>
    </row>
    <row r="6" spans="1:17" s="255" customFormat="1" ht="11.25">
      <c r="A6" s="285"/>
      <c r="B6" s="285"/>
      <c r="C6" s="266"/>
      <c r="D6" s="266"/>
      <c r="E6" s="266"/>
      <c r="F6" s="266"/>
      <c r="G6" s="266"/>
      <c r="H6" s="266"/>
      <c r="K6" s="285"/>
      <c r="L6" s="285"/>
      <c r="M6" s="266"/>
      <c r="N6" s="266"/>
      <c r="O6" s="266"/>
      <c r="P6" s="266"/>
      <c r="Q6" s="266"/>
    </row>
    <row r="7" spans="1:17" s="255" customFormat="1" ht="11.25">
      <c r="A7" s="285"/>
      <c r="B7" s="285"/>
      <c r="C7" s="266"/>
      <c r="D7" s="266"/>
      <c r="E7" s="266"/>
      <c r="F7" s="266"/>
      <c r="G7" s="266"/>
      <c r="H7" s="266"/>
      <c r="I7" s="306"/>
      <c r="J7" s="306"/>
      <c r="K7" s="285"/>
      <c r="L7" s="285"/>
      <c r="M7" s="266"/>
      <c r="N7" s="266"/>
      <c r="O7" s="266"/>
      <c r="P7" s="266"/>
      <c r="Q7" s="266"/>
    </row>
    <row r="8" spans="1:17" s="306" customFormat="1" ht="11.25">
      <c r="A8" s="284" t="s">
        <v>602</v>
      </c>
      <c r="B8" s="285"/>
      <c r="C8" s="266"/>
      <c r="D8" s="266"/>
      <c r="E8" s="266"/>
      <c r="F8" s="266"/>
      <c r="G8" s="267" t="s">
        <v>40</v>
      </c>
      <c r="H8" s="267"/>
      <c r="I8" s="8"/>
      <c r="J8" s="8"/>
      <c r="K8" s="284" t="s">
        <v>602</v>
      </c>
      <c r="L8" s="285"/>
      <c r="M8" s="266"/>
      <c r="N8" s="266"/>
      <c r="O8" s="266"/>
      <c r="P8" s="266"/>
      <c r="Q8" s="267" t="s">
        <v>40</v>
      </c>
    </row>
    <row r="9" spans="1:17" s="255" customFormat="1" ht="11.25">
      <c r="A9" s="285"/>
      <c r="B9" s="285"/>
      <c r="C9" s="266"/>
      <c r="D9" s="266"/>
      <c r="E9" s="266"/>
      <c r="F9" s="266"/>
      <c r="G9" s="266"/>
      <c r="H9" s="266"/>
      <c r="I9" s="8"/>
      <c r="J9" s="8"/>
      <c r="K9" s="285"/>
      <c r="L9" s="285"/>
      <c r="M9" s="266"/>
      <c r="N9" s="266"/>
      <c r="O9" s="266"/>
      <c r="P9" s="266"/>
      <c r="Q9" s="266"/>
    </row>
    <row r="10" spans="1:17" s="255" customFormat="1" ht="11.25">
      <c r="A10" s="284" t="s">
        <v>0</v>
      </c>
      <c r="B10" s="284" t="s">
        <v>41</v>
      </c>
      <c r="C10" s="299" t="s">
        <v>42</v>
      </c>
      <c r="D10" s="299" t="s">
        <v>43</v>
      </c>
      <c r="E10" s="299" t="s">
        <v>44</v>
      </c>
      <c r="F10" s="299" t="s">
        <v>45</v>
      </c>
      <c r="G10" s="299" t="s">
        <v>46</v>
      </c>
      <c r="H10" s="299"/>
      <c r="I10" s="8"/>
      <c r="J10" s="8"/>
      <c r="K10" s="284" t="s">
        <v>0</v>
      </c>
      <c r="L10" s="284" t="s">
        <v>41</v>
      </c>
      <c r="M10" s="299" t="s">
        <v>42</v>
      </c>
      <c r="N10" s="299" t="s">
        <v>43</v>
      </c>
      <c r="O10" s="299" t="s">
        <v>44</v>
      </c>
      <c r="P10" s="299" t="s">
        <v>45</v>
      </c>
      <c r="Q10" s="299" t="s">
        <v>46</v>
      </c>
    </row>
    <row r="11" spans="1:8" ht="11.25">
      <c r="A11" s="285"/>
      <c r="B11" s="285"/>
      <c r="C11" s="266"/>
      <c r="D11" s="266"/>
      <c r="E11" s="266"/>
      <c r="F11" s="266"/>
      <c r="G11" s="266"/>
      <c r="H11" s="266"/>
    </row>
    <row r="12" spans="1:10" ht="11.25">
      <c r="A12" s="285"/>
      <c r="B12" s="285"/>
      <c r="C12" s="266"/>
      <c r="D12" s="266"/>
      <c r="E12" s="266"/>
      <c r="F12" s="266"/>
      <c r="G12" s="266"/>
      <c r="H12" s="266"/>
      <c r="J12" s="440"/>
    </row>
    <row r="13" spans="1:17" ht="11.25">
      <c r="A13" s="289" t="s">
        <v>47</v>
      </c>
      <c r="B13" s="289" t="s">
        <v>48</v>
      </c>
      <c r="C13" s="266">
        <v>8202693139.33</v>
      </c>
      <c r="D13" s="266">
        <v>546995746.83</v>
      </c>
      <c r="E13" s="266">
        <v>512293359.65</v>
      </c>
      <c r="F13" s="266">
        <v>34702387.18</v>
      </c>
      <c r="G13" s="266">
        <v>8237395526.51</v>
      </c>
      <c r="H13" s="266"/>
      <c r="I13" s="8" t="b">
        <f>+A13=K13</f>
        <v>1</v>
      </c>
      <c r="J13" s="440">
        <f>+G13-Q13</f>
        <v>0</v>
      </c>
      <c r="K13" s="289" t="s">
        <v>47</v>
      </c>
      <c r="L13" s="289" t="s">
        <v>48</v>
      </c>
      <c r="M13" s="266">
        <v>8202693139.33</v>
      </c>
      <c r="N13" s="266">
        <v>546995746.83</v>
      </c>
      <c r="O13" s="266">
        <v>512293359.65</v>
      </c>
      <c r="P13" s="266">
        <v>34702387.18</v>
      </c>
      <c r="Q13" s="266">
        <v>8237395526.51</v>
      </c>
    </row>
    <row r="14" spans="1:17" ht="12" customHeight="1">
      <c r="A14" s="289" t="s">
        <v>49</v>
      </c>
      <c r="B14" s="289" t="s">
        <v>50</v>
      </c>
      <c r="C14" s="266">
        <v>8202693139.33</v>
      </c>
      <c r="D14" s="266">
        <v>546995746.83</v>
      </c>
      <c r="E14" s="266">
        <v>512293359.65</v>
      </c>
      <c r="F14" s="266">
        <v>34702387.18</v>
      </c>
      <c r="G14" s="266">
        <v>8237395526.51</v>
      </c>
      <c r="H14" s="266"/>
      <c r="I14" s="8" t="b">
        <f aca="true" t="shared" si="0" ref="I14:I77">+A14=K14</f>
        <v>1</v>
      </c>
      <c r="J14" s="440">
        <f aca="true" t="shared" si="1" ref="J14:J77">+G14-Q14</f>
        <v>0</v>
      </c>
      <c r="K14" s="289" t="s">
        <v>49</v>
      </c>
      <c r="L14" s="289" t="s">
        <v>50</v>
      </c>
      <c r="M14" s="266">
        <v>8202693139.33</v>
      </c>
      <c r="N14" s="266">
        <v>546995746.83</v>
      </c>
      <c r="O14" s="266">
        <v>512293359.65</v>
      </c>
      <c r="P14" s="266">
        <v>34702387.18</v>
      </c>
      <c r="Q14" s="266">
        <v>8237395526.51</v>
      </c>
    </row>
    <row r="15" spans="1:17" ht="11.25">
      <c r="A15" s="289" t="s">
        <v>51</v>
      </c>
      <c r="B15" s="289" t="s">
        <v>52</v>
      </c>
      <c r="C15" s="266">
        <v>5911942949.86</v>
      </c>
      <c r="D15" s="266">
        <v>531178470.75</v>
      </c>
      <c r="E15" s="266">
        <v>287091720.37</v>
      </c>
      <c r="F15" s="266">
        <v>244086750.38</v>
      </c>
      <c r="G15" s="266">
        <v>6156029700.24</v>
      </c>
      <c r="H15" s="266"/>
      <c r="I15" s="8" t="b">
        <f t="shared" si="0"/>
        <v>1</v>
      </c>
      <c r="J15" s="440">
        <f t="shared" si="1"/>
        <v>0</v>
      </c>
      <c r="K15" s="289" t="s">
        <v>51</v>
      </c>
      <c r="L15" s="289" t="s">
        <v>52</v>
      </c>
      <c r="M15" s="266">
        <v>5911942949.86</v>
      </c>
      <c r="N15" s="266">
        <v>531178470.75</v>
      </c>
      <c r="O15" s="266">
        <v>287091720.37</v>
      </c>
      <c r="P15" s="266">
        <v>244086750.38</v>
      </c>
      <c r="Q15" s="266">
        <v>6156029700.24</v>
      </c>
    </row>
    <row r="16" spans="1:17" ht="11.25">
      <c r="A16" s="289" t="s">
        <v>53</v>
      </c>
      <c r="B16" s="289" t="s">
        <v>52</v>
      </c>
      <c r="C16" s="266">
        <v>5911942949.86</v>
      </c>
      <c r="D16" s="266">
        <v>531178470.75</v>
      </c>
      <c r="E16" s="266">
        <v>287091720.37</v>
      </c>
      <c r="F16" s="266">
        <v>244086750.38</v>
      </c>
      <c r="G16" s="266">
        <v>6156029700.24</v>
      </c>
      <c r="H16" s="266"/>
      <c r="I16" s="8" t="b">
        <f t="shared" si="0"/>
        <v>1</v>
      </c>
      <c r="J16" s="440">
        <f t="shared" si="1"/>
        <v>0</v>
      </c>
      <c r="K16" s="289" t="s">
        <v>53</v>
      </c>
      <c r="L16" s="289" t="s">
        <v>52</v>
      </c>
      <c r="M16" s="266">
        <v>5911942949.86</v>
      </c>
      <c r="N16" s="266">
        <v>531178470.75</v>
      </c>
      <c r="O16" s="266">
        <v>287091720.37</v>
      </c>
      <c r="P16" s="266">
        <v>244086750.38</v>
      </c>
      <c r="Q16" s="266">
        <v>6156029700.24</v>
      </c>
    </row>
    <row r="17" spans="1:17" ht="11.25">
      <c r="A17" s="289" t="s">
        <v>292</v>
      </c>
      <c r="B17" s="289" t="s">
        <v>293</v>
      </c>
      <c r="C17" s="266">
        <v>5813571655.5</v>
      </c>
      <c r="D17" s="266">
        <v>348230769.63</v>
      </c>
      <c r="E17" s="266">
        <v>11655714.3</v>
      </c>
      <c r="F17" s="266">
        <v>336575055.33</v>
      </c>
      <c r="G17" s="266">
        <v>6150146710.83</v>
      </c>
      <c r="H17" s="266"/>
      <c r="I17" s="8" t="b">
        <f t="shared" si="0"/>
        <v>1</v>
      </c>
      <c r="J17" s="440">
        <f t="shared" si="1"/>
        <v>0</v>
      </c>
      <c r="K17" s="289" t="s">
        <v>292</v>
      </c>
      <c r="L17" s="289" t="s">
        <v>293</v>
      </c>
      <c r="M17" s="266">
        <v>5813571655.5</v>
      </c>
      <c r="N17" s="266">
        <v>348230769.63</v>
      </c>
      <c r="O17" s="266">
        <v>11655714.3</v>
      </c>
      <c r="P17" s="266">
        <v>336575055.33</v>
      </c>
      <c r="Q17" s="266">
        <v>6150146710.83</v>
      </c>
    </row>
    <row r="18" spans="1:17" ht="11.25">
      <c r="A18" s="289" t="s">
        <v>294</v>
      </c>
      <c r="B18" s="289" t="s">
        <v>54</v>
      </c>
      <c r="C18" s="266">
        <v>94438713.85</v>
      </c>
      <c r="D18" s="266">
        <v>179899485.68</v>
      </c>
      <c r="E18" s="266">
        <v>271880433.3</v>
      </c>
      <c r="F18" s="266">
        <v>-91980947.62</v>
      </c>
      <c r="G18" s="266">
        <v>2457766.23</v>
      </c>
      <c r="H18" s="266"/>
      <c r="I18" s="8" t="b">
        <f t="shared" si="0"/>
        <v>1</v>
      </c>
      <c r="J18" s="440">
        <f t="shared" si="1"/>
        <v>0</v>
      </c>
      <c r="K18" s="289" t="s">
        <v>294</v>
      </c>
      <c r="L18" s="289" t="s">
        <v>54</v>
      </c>
      <c r="M18" s="266">
        <v>94438713.85</v>
      </c>
      <c r="N18" s="266">
        <v>179899485.68</v>
      </c>
      <c r="O18" s="266">
        <v>271880433.3</v>
      </c>
      <c r="P18" s="266">
        <v>-91980947.62</v>
      </c>
      <c r="Q18" s="266">
        <v>2457766.23</v>
      </c>
    </row>
    <row r="19" spans="1:17" ht="11.25">
      <c r="A19" s="289" t="s">
        <v>295</v>
      </c>
      <c r="B19" s="289" t="s">
        <v>55</v>
      </c>
      <c r="C19" s="266">
        <v>3734580.26</v>
      </c>
      <c r="D19" s="266">
        <v>3048215.44</v>
      </c>
      <c r="E19" s="266">
        <v>3555572.77</v>
      </c>
      <c r="F19" s="266">
        <v>-507357.33</v>
      </c>
      <c r="G19" s="266">
        <v>3227222.93</v>
      </c>
      <c r="H19" s="266"/>
      <c r="I19" s="8" t="b">
        <f t="shared" si="0"/>
        <v>1</v>
      </c>
      <c r="J19" s="440">
        <f t="shared" si="1"/>
        <v>0</v>
      </c>
      <c r="K19" s="289" t="s">
        <v>295</v>
      </c>
      <c r="L19" s="289" t="s">
        <v>55</v>
      </c>
      <c r="M19" s="266">
        <v>3734580.26</v>
      </c>
      <c r="N19" s="266">
        <v>3048215.44</v>
      </c>
      <c r="O19" s="266">
        <v>3555572.77</v>
      </c>
      <c r="P19" s="266">
        <v>-507357.33</v>
      </c>
      <c r="Q19" s="266">
        <v>3227222.93</v>
      </c>
    </row>
    <row r="20" spans="1:12" ht="11.25">
      <c r="A20" s="289"/>
      <c r="B20" s="289"/>
      <c r="C20" s="266"/>
      <c r="D20" s="266"/>
      <c r="E20" s="266"/>
      <c r="F20" s="266"/>
      <c r="G20" s="266"/>
      <c r="H20" s="266"/>
      <c r="I20" s="8" t="b">
        <f t="shared" si="0"/>
        <v>1</v>
      </c>
      <c r="J20" s="440">
        <f t="shared" si="1"/>
        <v>0</v>
      </c>
      <c r="K20" s="289"/>
      <c r="L20" s="289"/>
    </row>
    <row r="21" spans="1:17" ht="11.25">
      <c r="A21" s="289" t="s">
        <v>296</v>
      </c>
      <c r="B21" s="289" t="s">
        <v>329</v>
      </c>
      <c r="C21" s="266">
        <v>99000</v>
      </c>
      <c r="D21" s="266">
        <v>0</v>
      </c>
      <c r="E21" s="266">
        <v>0</v>
      </c>
      <c r="F21" s="266">
        <v>0</v>
      </c>
      <c r="G21" s="266">
        <v>99000</v>
      </c>
      <c r="H21" s="266"/>
      <c r="I21" s="8" t="b">
        <f t="shared" si="0"/>
        <v>1</v>
      </c>
      <c r="J21" s="440">
        <f t="shared" si="1"/>
        <v>0</v>
      </c>
      <c r="K21" s="289" t="s">
        <v>296</v>
      </c>
      <c r="L21" s="289" t="s">
        <v>329</v>
      </c>
      <c r="M21" s="266">
        <v>99000</v>
      </c>
      <c r="N21" s="266">
        <v>0</v>
      </c>
      <c r="O21" s="266">
        <v>0</v>
      </c>
      <c r="P21" s="266">
        <v>0</v>
      </c>
      <c r="Q21" s="266">
        <v>99000</v>
      </c>
    </row>
    <row r="22" spans="1:17" ht="11.25">
      <c r="A22" s="289" t="s">
        <v>297</v>
      </c>
      <c r="B22" s="289" t="s">
        <v>298</v>
      </c>
      <c r="C22" s="266">
        <v>99000.25</v>
      </c>
      <c r="D22" s="266">
        <v>0</v>
      </c>
      <c r="E22" s="266">
        <v>0</v>
      </c>
      <c r="F22" s="266">
        <v>0</v>
      </c>
      <c r="G22" s="266">
        <v>99000.25</v>
      </c>
      <c r="H22" s="266"/>
      <c r="I22" s="8" t="b">
        <f t="shared" si="0"/>
        <v>1</v>
      </c>
      <c r="J22" s="440">
        <f t="shared" si="1"/>
        <v>0</v>
      </c>
      <c r="K22" s="289" t="s">
        <v>297</v>
      </c>
      <c r="L22" s="289" t="s">
        <v>298</v>
      </c>
      <c r="M22" s="266">
        <v>99000.25</v>
      </c>
      <c r="N22" s="266">
        <v>0</v>
      </c>
      <c r="O22" s="266">
        <v>0</v>
      </c>
      <c r="P22" s="266">
        <v>0</v>
      </c>
      <c r="Q22" s="266">
        <v>99000.25</v>
      </c>
    </row>
    <row r="23" spans="1:12" ht="11.25">
      <c r="A23" s="289"/>
      <c r="B23" s="289"/>
      <c r="C23" s="266"/>
      <c r="D23" s="266"/>
      <c r="E23" s="266"/>
      <c r="F23" s="266"/>
      <c r="G23" s="266"/>
      <c r="H23" s="298"/>
      <c r="I23" s="8" t="b">
        <f t="shared" si="0"/>
        <v>1</v>
      </c>
      <c r="J23" s="440">
        <f t="shared" si="1"/>
        <v>0</v>
      </c>
      <c r="K23" s="289"/>
      <c r="L23" s="289"/>
    </row>
    <row r="24" spans="1:17" ht="11.25">
      <c r="A24" s="289" t="s">
        <v>58</v>
      </c>
      <c r="B24" s="289" t="s">
        <v>59</v>
      </c>
      <c r="C24" s="266">
        <v>2290750189.47</v>
      </c>
      <c r="D24" s="266">
        <v>15817276.08</v>
      </c>
      <c r="E24" s="266">
        <v>225201639.28</v>
      </c>
      <c r="F24" s="266">
        <v>-209384363.2</v>
      </c>
      <c r="G24" s="266">
        <v>2081365826.27</v>
      </c>
      <c r="H24" s="266"/>
      <c r="I24" s="8" t="b">
        <f t="shared" si="0"/>
        <v>1</v>
      </c>
      <c r="J24" s="440">
        <f t="shared" si="1"/>
        <v>0</v>
      </c>
      <c r="K24" s="289" t="s">
        <v>58</v>
      </c>
      <c r="L24" s="289" t="s">
        <v>59</v>
      </c>
      <c r="M24" s="266">
        <v>2290750189.47</v>
      </c>
      <c r="N24" s="266">
        <v>15817276.08</v>
      </c>
      <c r="O24" s="266">
        <v>225201639.28</v>
      </c>
      <c r="P24" s="266">
        <v>-209384363.2</v>
      </c>
      <c r="Q24" s="266">
        <v>2081365826.27</v>
      </c>
    </row>
    <row r="25" spans="1:17" ht="11.25">
      <c r="A25" s="289" t="s">
        <v>60</v>
      </c>
      <c r="B25" s="289" t="s">
        <v>61</v>
      </c>
      <c r="C25" s="266">
        <v>119876883.92</v>
      </c>
      <c r="D25" s="266">
        <v>690227.76</v>
      </c>
      <c r="E25" s="266">
        <v>4131155.22</v>
      </c>
      <c r="F25" s="266">
        <v>-3440927.46</v>
      </c>
      <c r="G25" s="266">
        <v>116435956.46</v>
      </c>
      <c r="H25" s="266"/>
      <c r="I25" s="8" t="b">
        <f t="shared" si="0"/>
        <v>1</v>
      </c>
      <c r="J25" s="440">
        <f t="shared" si="1"/>
        <v>0</v>
      </c>
      <c r="K25" s="289" t="s">
        <v>60</v>
      </c>
      <c r="L25" s="289" t="s">
        <v>61</v>
      </c>
      <c r="M25" s="266">
        <v>119876883.92</v>
      </c>
      <c r="N25" s="266">
        <v>690227.76</v>
      </c>
      <c r="O25" s="266">
        <v>4131155.22</v>
      </c>
      <c r="P25" s="266">
        <v>-3440927.46</v>
      </c>
      <c r="Q25" s="266">
        <v>116435956.46</v>
      </c>
    </row>
    <row r="26" spans="1:17" ht="11.25">
      <c r="A26" s="289" t="s">
        <v>62</v>
      </c>
      <c r="B26" s="289" t="s">
        <v>63</v>
      </c>
      <c r="C26" s="266">
        <v>37966430.87</v>
      </c>
      <c r="D26" s="266">
        <v>2000</v>
      </c>
      <c r="E26" s="266">
        <v>2576673.03</v>
      </c>
      <c r="F26" s="266">
        <v>-2574673.03</v>
      </c>
      <c r="G26" s="266">
        <v>35391757.84</v>
      </c>
      <c r="H26" s="266"/>
      <c r="I26" s="8" t="b">
        <f t="shared" si="0"/>
        <v>1</v>
      </c>
      <c r="J26" s="440">
        <f t="shared" si="1"/>
        <v>0</v>
      </c>
      <c r="K26" s="289" t="s">
        <v>62</v>
      </c>
      <c r="L26" s="289" t="s">
        <v>63</v>
      </c>
      <c r="M26" s="266">
        <v>37966430.87</v>
      </c>
      <c r="N26" s="266">
        <v>2000</v>
      </c>
      <c r="O26" s="266">
        <v>2576673.03</v>
      </c>
      <c r="P26" s="266">
        <v>-2574673.03</v>
      </c>
      <c r="Q26" s="266">
        <v>35391757.84</v>
      </c>
    </row>
    <row r="27" spans="1:17" ht="11.25">
      <c r="A27" s="289" t="s">
        <v>64</v>
      </c>
      <c r="B27" s="289" t="s">
        <v>65</v>
      </c>
      <c r="C27" s="266">
        <v>12692562</v>
      </c>
      <c r="D27" s="266">
        <v>675232.76</v>
      </c>
      <c r="E27" s="266">
        <v>481838</v>
      </c>
      <c r="F27" s="266">
        <v>193394.76</v>
      </c>
      <c r="G27" s="266">
        <v>12885956.76</v>
      </c>
      <c r="H27" s="266"/>
      <c r="I27" s="8" t="b">
        <f t="shared" si="0"/>
        <v>1</v>
      </c>
      <c r="J27" s="440">
        <f t="shared" si="1"/>
        <v>0</v>
      </c>
      <c r="K27" s="289" t="s">
        <v>64</v>
      </c>
      <c r="L27" s="289" t="s">
        <v>65</v>
      </c>
      <c r="M27" s="266">
        <v>12692562</v>
      </c>
      <c r="N27" s="266">
        <v>675232.76</v>
      </c>
      <c r="O27" s="266">
        <v>481838</v>
      </c>
      <c r="P27" s="266">
        <v>193394.76</v>
      </c>
      <c r="Q27" s="266">
        <v>12885956.76</v>
      </c>
    </row>
    <row r="28" spans="1:17" ht="11.25">
      <c r="A28" s="289" t="s">
        <v>66</v>
      </c>
      <c r="B28" s="289" t="s">
        <v>67</v>
      </c>
      <c r="C28" s="266">
        <v>69217891.05</v>
      </c>
      <c r="D28" s="266">
        <v>12995</v>
      </c>
      <c r="E28" s="266">
        <v>1072644.19</v>
      </c>
      <c r="F28" s="266">
        <v>-1059649.19</v>
      </c>
      <c r="G28" s="266">
        <v>68158241.86</v>
      </c>
      <c r="H28" s="266"/>
      <c r="I28" s="8" t="b">
        <f t="shared" si="0"/>
        <v>1</v>
      </c>
      <c r="J28" s="440">
        <f t="shared" si="1"/>
        <v>0</v>
      </c>
      <c r="K28" s="289" t="s">
        <v>66</v>
      </c>
      <c r="L28" s="289" t="s">
        <v>67</v>
      </c>
      <c r="M28" s="266">
        <v>69217891.05</v>
      </c>
      <c r="N28" s="266">
        <v>12995</v>
      </c>
      <c r="O28" s="266">
        <v>1072644.19</v>
      </c>
      <c r="P28" s="266">
        <v>-1059649.19</v>
      </c>
      <c r="Q28" s="266">
        <v>68158241.86</v>
      </c>
    </row>
    <row r="29" spans="1:17" ht="11.25">
      <c r="A29" s="289" t="s">
        <v>275</v>
      </c>
      <c r="B29" s="289" t="s">
        <v>276</v>
      </c>
      <c r="C29" s="266">
        <v>2804375</v>
      </c>
      <c r="D29" s="266">
        <v>0</v>
      </c>
      <c r="E29" s="266">
        <v>0</v>
      </c>
      <c r="F29" s="266">
        <v>0</v>
      </c>
      <c r="G29" s="266">
        <v>2804375</v>
      </c>
      <c r="H29" s="266"/>
      <c r="I29" s="8" t="b">
        <f t="shared" si="0"/>
        <v>1</v>
      </c>
      <c r="J29" s="440">
        <f t="shared" si="1"/>
        <v>0</v>
      </c>
      <c r="K29" s="289" t="s">
        <v>275</v>
      </c>
      <c r="L29" s="289" t="s">
        <v>276</v>
      </c>
      <c r="M29" s="266">
        <v>2804375</v>
      </c>
      <c r="N29" s="266">
        <v>0</v>
      </c>
      <c r="O29" s="266">
        <v>0</v>
      </c>
      <c r="P29" s="266">
        <v>0</v>
      </c>
      <c r="Q29" s="266">
        <v>2804375</v>
      </c>
    </row>
    <row r="30" spans="1:17" ht="11.25">
      <c r="A30" s="289" t="s">
        <v>277</v>
      </c>
      <c r="B30" s="289" t="s">
        <v>330</v>
      </c>
      <c r="C30" s="266">
        <v>2804375</v>
      </c>
      <c r="D30" s="266">
        <v>0</v>
      </c>
      <c r="E30" s="266">
        <v>0</v>
      </c>
      <c r="F30" s="266">
        <v>0</v>
      </c>
      <c r="G30" s="266">
        <v>2804375</v>
      </c>
      <c r="H30" s="266"/>
      <c r="I30" s="8" t="b">
        <f t="shared" si="0"/>
        <v>1</v>
      </c>
      <c r="J30" s="440">
        <f t="shared" si="1"/>
        <v>0</v>
      </c>
      <c r="K30" s="289" t="s">
        <v>277</v>
      </c>
      <c r="L30" s="289" t="s">
        <v>330</v>
      </c>
      <c r="M30" s="266">
        <v>2804375</v>
      </c>
      <c r="N30" s="266">
        <v>0</v>
      </c>
      <c r="O30" s="266">
        <v>0</v>
      </c>
      <c r="P30" s="266">
        <v>0</v>
      </c>
      <c r="Q30" s="266">
        <v>2804375</v>
      </c>
    </row>
    <row r="31" spans="1:17" ht="11.25">
      <c r="A31" s="289" t="s">
        <v>71</v>
      </c>
      <c r="B31" s="289" t="s">
        <v>72</v>
      </c>
      <c r="C31" s="266">
        <v>1274524519.75</v>
      </c>
      <c r="D31" s="266">
        <v>136605.81</v>
      </c>
      <c r="E31" s="266">
        <v>26162136.61</v>
      </c>
      <c r="F31" s="266">
        <v>-26025530.8</v>
      </c>
      <c r="G31" s="266">
        <v>1248498988.95</v>
      </c>
      <c r="H31" s="266"/>
      <c r="I31" s="8" t="b">
        <f t="shared" si="0"/>
        <v>1</v>
      </c>
      <c r="J31" s="440">
        <f t="shared" si="1"/>
        <v>0</v>
      </c>
      <c r="K31" s="289" t="s">
        <v>71</v>
      </c>
      <c r="L31" s="289" t="s">
        <v>72</v>
      </c>
      <c r="M31" s="266">
        <v>1274524519.75</v>
      </c>
      <c r="N31" s="266">
        <v>136605.81</v>
      </c>
      <c r="O31" s="266">
        <v>26162136.61</v>
      </c>
      <c r="P31" s="266">
        <v>-26025530.8</v>
      </c>
      <c r="Q31" s="266">
        <v>1248498988.95</v>
      </c>
    </row>
    <row r="32" spans="1:17" ht="11.25">
      <c r="A32" s="289" t="s">
        <v>73</v>
      </c>
      <c r="B32" s="289" t="s">
        <v>74</v>
      </c>
      <c r="C32" s="266">
        <v>478258587.26</v>
      </c>
      <c r="D32" s="266">
        <v>72401</v>
      </c>
      <c r="E32" s="266">
        <v>24533176</v>
      </c>
      <c r="F32" s="266">
        <v>-24460775</v>
      </c>
      <c r="G32" s="266">
        <v>453797812.26</v>
      </c>
      <c r="H32" s="266"/>
      <c r="I32" s="8" t="b">
        <f t="shared" si="0"/>
        <v>1</v>
      </c>
      <c r="J32" s="440">
        <f t="shared" si="1"/>
        <v>0</v>
      </c>
      <c r="K32" s="289" t="s">
        <v>73</v>
      </c>
      <c r="L32" s="289" t="s">
        <v>74</v>
      </c>
      <c r="M32" s="266">
        <v>478258587.26</v>
      </c>
      <c r="N32" s="266">
        <v>72401</v>
      </c>
      <c r="O32" s="266">
        <v>24533176</v>
      </c>
      <c r="P32" s="266">
        <v>-24460775</v>
      </c>
      <c r="Q32" s="266">
        <v>453797812.26</v>
      </c>
    </row>
    <row r="33" spans="1:17" ht="11.25">
      <c r="A33" s="289" t="s">
        <v>75</v>
      </c>
      <c r="B33" s="289" t="s">
        <v>310</v>
      </c>
      <c r="C33" s="266">
        <v>521381082.44</v>
      </c>
      <c r="D33" s="266">
        <v>64204.81</v>
      </c>
      <c r="E33" s="266">
        <v>1628960.61</v>
      </c>
      <c r="F33" s="266">
        <v>-1564755.8</v>
      </c>
      <c r="G33" s="266">
        <v>519816326.64</v>
      </c>
      <c r="H33" s="266"/>
      <c r="I33" s="8" t="b">
        <f t="shared" si="0"/>
        <v>1</v>
      </c>
      <c r="J33" s="440">
        <f t="shared" si="1"/>
        <v>0</v>
      </c>
      <c r="K33" s="289" t="s">
        <v>75</v>
      </c>
      <c r="L33" s="289" t="s">
        <v>310</v>
      </c>
      <c r="M33" s="266">
        <v>521381082.44</v>
      </c>
      <c r="N33" s="266">
        <v>64204.81</v>
      </c>
      <c r="O33" s="266">
        <v>1628960.61</v>
      </c>
      <c r="P33" s="266">
        <v>-1564755.8</v>
      </c>
      <c r="Q33" s="266">
        <v>519816326.64</v>
      </c>
    </row>
    <row r="34" spans="1:17" ht="11.25">
      <c r="A34" s="289" t="s">
        <v>76</v>
      </c>
      <c r="B34" s="289" t="s">
        <v>311</v>
      </c>
      <c r="C34" s="266">
        <v>128941940.31</v>
      </c>
      <c r="D34" s="266">
        <v>0</v>
      </c>
      <c r="E34" s="266">
        <v>0</v>
      </c>
      <c r="F34" s="266">
        <v>0</v>
      </c>
      <c r="G34" s="266">
        <v>128941940.31</v>
      </c>
      <c r="H34" s="266"/>
      <c r="I34" s="8" t="b">
        <f t="shared" si="0"/>
        <v>1</v>
      </c>
      <c r="J34" s="440">
        <f t="shared" si="1"/>
        <v>0</v>
      </c>
      <c r="K34" s="289" t="s">
        <v>76</v>
      </c>
      <c r="L34" s="289" t="s">
        <v>311</v>
      </c>
      <c r="M34" s="266">
        <v>128941940.31</v>
      </c>
      <c r="N34" s="266">
        <v>0</v>
      </c>
      <c r="O34" s="266">
        <v>0</v>
      </c>
      <c r="P34" s="266">
        <v>0</v>
      </c>
      <c r="Q34" s="266">
        <v>128941940.31</v>
      </c>
    </row>
    <row r="35" spans="1:17" ht="11.25">
      <c r="A35" s="289" t="s">
        <v>77</v>
      </c>
      <c r="B35" s="289" t="s">
        <v>78</v>
      </c>
      <c r="C35" s="266">
        <v>68873061.83</v>
      </c>
      <c r="D35" s="266">
        <v>0</v>
      </c>
      <c r="E35" s="266">
        <v>0</v>
      </c>
      <c r="F35" s="266">
        <v>0</v>
      </c>
      <c r="G35" s="266">
        <v>68873061.83</v>
      </c>
      <c r="H35" s="266"/>
      <c r="I35" s="8" t="b">
        <f t="shared" si="0"/>
        <v>1</v>
      </c>
      <c r="J35" s="440">
        <f t="shared" si="1"/>
        <v>0</v>
      </c>
      <c r="K35" s="289" t="s">
        <v>77</v>
      </c>
      <c r="L35" s="289" t="s">
        <v>78</v>
      </c>
      <c r="M35" s="266">
        <v>68873061.83</v>
      </c>
      <c r="N35" s="266">
        <v>0</v>
      </c>
      <c r="O35" s="266">
        <v>0</v>
      </c>
      <c r="P35" s="266">
        <v>0</v>
      </c>
      <c r="Q35" s="266">
        <v>68873061.83</v>
      </c>
    </row>
    <row r="36" spans="1:17" ht="11.25">
      <c r="A36" s="289" t="s">
        <v>79</v>
      </c>
      <c r="B36" s="289" t="s">
        <v>312</v>
      </c>
      <c r="C36" s="266">
        <v>58105816.93</v>
      </c>
      <c r="D36" s="266">
        <v>0</v>
      </c>
      <c r="E36" s="266">
        <v>0</v>
      </c>
      <c r="F36" s="266">
        <v>0</v>
      </c>
      <c r="G36" s="266">
        <v>58105816.93</v>
      </c>
      <c r="H36" s="266"/>
      <c r="I36" s="8" t="b">
        <f t="shared" si="0"/>
        <v>1</v>
      </c>
      <c r="J36" s="440">
        <f t="shared" si="1"/>
        <v>0</v>
      </c>
      <c r="K36" s="289" t="s">
        <v>79</v>
      </c>
      <c r="L36" s="289" t="s">
        <v>312</v>
      </c>
      <c r="M36" s="266">
        <v>58105816.93</v>
      </c>
      <c r="N36" s="266">
        <v>0</v>
      </c>
      <c r="O36" s="266">
        <v>0</v>
      </c>
      <c r="P36" s="266">
        <v>0</v>
      </c>
      <c r="Q36" s="266">
        <v>58105816.93</v>
      </c>
    </row>
    <row r="37" spans="1:17" ht="11.25">
      <c r="A37" s="289" t="s">
        <v>80</v>
      </c>
      <c r="B37" s="289" t="s">
        <v>313</v>
      </c>
      <c r="C37" s="266">
        <v>18964030.98</v>
      </c>
      <c r="D37" s="266">
        <v>0</v>
      </c>
      <c r="E37" s="266">
        <v>0</v>
      </c>
      <c r="F37" s="266">
        <v>0</v>
      </c>
      <c r="G37" s="266">
        <v>18964030.98</v>
      </c>
      <c r="H37" s="266"/>
      <c r="I37" s="8" t="b">
        <f t="shared" si="0"/>
        <v>1</v>
      </c>
      <c r="J37" s="440">
        <f t="shared" si="1"/>
        <v>0</v>
      </c>
      <c r="K37" s="289" t="s">
        <v>80</v>
      </c>
      <c r="L37" s="289" t="s">
        <v>313</v>
      </c>
      <c r="M37" s="266">
        <v>18964030.98</v>
      </c>
      <c r="N37" s="266">
        <v>0</v>
      </c>
      <c r="O37" s="266">
        <v>0</v>
      </c>
      <c r="P37" s="266">
        <v>0</v>
      </c>
      <c r="Q37" s="266">
        <v>18964030.98</v>
      </c>
    </row>
    <row r="38" spans="1:17" ht="11.25">
      <c r="A38" s="289" t="s">
        <v>81</v>
      </c>
      <c r="B38" s="289" t="s">
        <v>82</v>
      </c>
      <c r="C38" s="266">
        <v>893544410.8</v>
      </c>
      <c r="D38" s="266">
        <v>14990442.51</v>
      </c>
      <c r="E38" s="266">
        <v>194908347.45</v>
      </c>
      <c r="F38" s="266">
        <v>-179917904.94</v>
      </c>
      <c r="G38" s="266">
        <v>713626505.86</v>
      </c>
      <c r="H38" s="266"/>
      <c r="I38" s="8" t="b">
        <f t="shared" si="0"/>
        <v>1</v>
      </c>
      <c r="J38" s="440">
        <f t="shared" si="1"/>
        <v>0</v>
      </c>
      <c r="K38" s="289" t="s">
        <v>81</v>
      </c>
      <c r="L38" s="289" t="s">
        <v>82</v>
      </c>
      <c r="M38" s="266">
        <v>893544410.8</v>
      </c>
      <c r="N38" s="266">
        <v>14990442.51</v>
      </c>
      <c r="O38" s="266">
        <v>194908347.45</v>
      </c>
      <c r="P38" s="266">
        <v>-179917904.94</v>
      </c>
      <c r="Q38" s="266">
        <v>713626505.86</v>
      </c>
    </row>
    <row r="39" spans="1:17" ht="11.25">
      <c r="A39" s="289" t="s">
        <v>83</v>
      </c>
      <c r="B39" s="289" t="s">
        <v>84</v>
      </c>
      <c r="C39" s="266">
        <v>140833125.92</v>
      </c>
      <c r="D39" s="266">
        <v>4619239.84</v>
      </c>
      <c r="E39" s="266">
        <v>0</v>
      </c>
      <c r="F39" s="266">
        <v>4619239.84</v>
      </c>
      <c r="G39" s="266">
        <v>145452365.76</v>
      </c>
      <c r="H39" s="266"/>
      <c r="I39" s="8" t="b">
        <f t="shared" si="0"/>
        <v>1</v>
      </c>
      <c r="J39" s="440">
        <f t="shared" si="1"/>
        <v>0</v>
      </c>
      <c r="K39" s="289" t="s">
        <v>83</v>
      </c>
      <c r="L39" s="289" t="s">
        <v>84</v>
      </c>
      <c r="M39" s="266">
        <v>140833125.92</v>
      </c>
      <c r="N39" s="266">
        <v>4619239.84</v>
      </c>
      <c r="O39" s="266">
        <v>0</v>
      </c>
      <c r="P39" s="266">
        <v>4619239.84</v>
      </c>
      <c r="Q39" s="266">
        <v>145452365.76</v>
      </c>
    </row>
    <row r="40" spans="1:17" ht="11.25">
      <c r="A40" s="289" t="s">
        <v>85</v>
      </c>
      <c r="B40" s="289" t="s">
        <v>314</v>
      </c>
      <c r="C40" s="266">
        <v>6972148.78</v>
      </c>
      <c r="D40" s="266">
        <v>6891029.36</v>
      </c>
      <c r="E40" s="266">
        <v>0</v>
      </c>
      <c r="F40" s="266">
        <v>6891029.36</v>
      </c>
      <c r="G40" s="266">
        <v>13863178.14</v>
      </c>
      <c r="H40" s="266"/>
      <c r="I40" s="8" t="b">
        <f t="shared" si="0"/>
        <v>1</v>
      </c>
      <c r="J40" s="440">
        <f t="shared" si="1"/>
        <v>0</v>
      </c>
      <c r="K40" s="289" t="s">
        <v>85</v>
      </c>
      <c r="L40" s="289" t="s">
        <v>314</v>
      </c>
      <c r="M40" s="266">
        <v>6972148.78</v>
      </c>
      <c r="N40" s="266">
        <v>6891029.36</v>
      </c>
      <c r="O40" s="266">
        <v>0</v>
      </c>
      <c r="P40" s="266">
        <v>6891029.36</v>
      </c>
      <c r="Q40" s="266">
        <v>13863178.14</v>
      </c>
    </row>
    <row r="41" spans="1:17" ht="11.25">
      <c r="A41" s="289" t="s">
        <v>172</v>
      </c>
      <c r="B41" s="289" t="s">
        <v>315</v>
      </c>
      <c r="C41" s="266">
        <v>686769928.4</v>
      </c>
      <c r="D41" s="266">
        <v>2691117.98</v>
      </c>
      <c r="E41" s="266">
        <v>177713493.2</v>
      </c>
      <c r="F41" s="266">
        <v>-175022375.22</v>
      </c>
      <c r="G41" s="266">
        <v>511747553.18</v>
      </c>
      <c r="H41" s="266"/>
      <c r="I41" s="8" t="b">
        <f t="shared" si="0"/>
        <v>1</v>
      </c>
      <c r="J41" s="440">
        <f t="shared" si="1"/>
        <v>0</v>
      </c>
      <c r="K41" s="289" t="s">
        <v>172</v>
      </c>
      <c r="L41" s="289" t="s">
        <v>315</v>
      </c>
      <c r="M41" s="266">
        <v>686769928.4</v>
      </c>
      <c r="N41" s="266">
        <v>2691117.98</v>
      </c>
      <c r="O41" s="266">
        <v>177713493.2</v>
      </c>
      <c r="P41" s="266">
        <v>-175022375.22</v>
      </c>
      <c r="Q41" s="266">
        <v>511747553.18</v>
      </c>
    </row>
    <row r="42" spans="1:17" ht="11.25">
      <c r="A42" s="289" t="s">
        <v>173</v>
      </c>
      <c r="B42" s="289" t="s">
        <v>316</v>
      </c>
      <c r="C42" s="266">
        <v>56329031.19</v>
      </c>
      <c r="D42" s="266">
        <v>220401.93</v>
      </c>
      <c r="E42" s="266">
        <v>14554677.74</v>
      </c>
      <c r="F42" s="266">
        <v>-14334275.81</v>
      </c>
      <c r="G42" s="266">
        <v>41994755.38</v>
      </c>
      <c r="H42" s="266"/>
      <c r="I42" s="8" t="b">
        <f t="shared" si="0"/>
        <v>1</v>
      </c>
      <c r="J42" s="440">
        <f t="shared" si="1"/>
        <v>0</v>
      </c>
      <c r="K42" s="289" t="s">
        <v>173</v>
      </c>
      <c r="L42" s="289" t="s">
        <v>316</v>
      </c>
      <c r="M42" s="266">
        <v>56329031.19</v>
      </c>
      <c r="N42" s="266">
        <v>220401.93</v>
      </c>
      <c r="O42" s="266">
        <v>14554677.74</v>
      </c>
      <c r="P42" s="266">
        <v>-14334275.81</v>
      </c>
      <c r="Q42" s="266">
        <v>41994755.38</v>
      </c>
    </row>
    <row r="43" spans="1:17" ht="11.25">
      <c r="A43" s="289" t="s">
        <v>331</v>
      </c>
      <c r="B43" s="289" t="s">
        <v>332</v>
      </c>
      <c r="C43" s="266">
        <v>2640176.51</v>
      </c>
      <c r="D43" s="266">
        <v>568653.4</v>
      </c>
      <c r="E43" s="266">
        <v>2640176.51</v>
      </c>
      <c r="F43" s="266">
        <v>-2071523.11</v>
      </c>
      <c r="G43" s="266">
        <v>568653.4</v>
      </c>
      <c r="H43" s="266"/>
      <c r="I43" s="8" t="b">
        <f t="shared" si="0"/>
        <v>1</v>
      </c>
      <c r="J43" s="440">
        <f t="shared" si="1"/>
        <v>0</v>
      </c>
      <c r="K43" s="289" t="s">
        <v>331</v>
      </c>
      <c r="L43" s="289" t="s">
        <v>332</v>
      </c>
      <c r="M43" s="266">
        <v>2640176.51</v>
      </c>
      <c r="N43" s="266">
        <v>568653.4</v>
      </c>
      <c r="O43" s="266">
        <v>2640176.51</v>
      </c>
      <c r="P43" s="266">
        <v>-2071523.11</v>
      </c>
      <c r="Q43" s="266">
        <v>568653.4</v>
      </c>
    </row>
    <row r="44" spans="1:17" ht="11.25">
      <c r="A44" s="289" t="s">
        <v>86</v>
      </c>
      <c r="B44" s="289" t="s">
        <v>87</v>
      </c>
      <c r="C44" s="266">
        <v>8195946181.33</v>
      </c>
      <c r="D44" s="266">
        <v>579901652.34</v>
      </c>
      <c r="E44" s="266">
        <v>612931585.52</v>
      </c>
      <c r="F44" s="266">
        <v>33029933.18</v>
      </c>
      <c r="G44" s="266">
        <v>8228976114.51</v>
      </c>
      <c r="H44" s="266"/>
      <c r="I44" s="8" t="b">
        <f t="shared" si="0"/>
        <v>1</v>
      </c>
      <c r="J44" s="440">
        <f t="shared" si="1"/>
        <v>0</v>
      </c>
      <c r="K44" s="289" t="s">
        <v>86</v>
      </c>
      <c r="L44" s="289" t="s">
        <v>87</v>
      </c>
      <c r="M44" s="266">
        <v>8195946181.33</v>
      </c>
      <c r="N44" s="266">
        <v>579901652.34</v>
      </c>
      <c r="O44" s="266">
        <v>612931585.52</v>
      </c>
      <c r="P44" s="266">
        <v>33029933.18</v>
      </c>
      <c r="Q44" s="266">
        <v>8228976114.51</v>
      </c>
    </row>
    <row r="45" spans="1:17" ht="11.25">
      <c r="A45" s="289" t="s">
        <v>88</v>
      </c>
      <c r="B45" s="289" t="s">
        <v>89</v>
      </c>
      <c r="C45" s="266">
        <v>8195946181.33</v>
      </c>
      <c r="D45" s="266">
        <v>579901652.34</v>
      </c>
      <c r="E45" s="266">
        <v>612931585.52</v>
      </c>
      <c r="F45" s="266">
        <v>33029933.18</v>
      </c>
      <c r="G45" s="266">
        <v>8228976114.51</v>
      </c>
      <c r="H45" s="266"/>
      <c r="I45" s="8" t="b">
        <f t="shared" si="0"/>
        <v>1</v>
      </c>
      <c r="J45" s="440">
        <f t="shared" si="1"/>
        <v>0</v>
      </c>
      <c r="K45" s="289" t="s">
        <v>88</v>
      </c>
      <c r="L45" s="289" t="s">
        <v>89</v>
      </c>
      <c r="M45" s="266">
        <v>8195946181.33</v>
      </c>
      <c r="N45" s="266">
        <v>579901652.34</v>
      </c>
      <c r="O45" s="266">
        <v>612931585.52</v>
      </c>
      <c r="P45" s="266">
        <v>33029933.18</v>
      </c>
      <c r="Q45" s="266">
        <v>8228976114.51</v>
      </c>
    </row>
    <row r="46" spans="1:17" ht="11.25">
      <c r="A46" s="289" t="s">
        <v>90</v>
      </c>
      <c r="B46" s="289" t="s">
        <v>91</v>
      </c>
      <c r="C46" s="266">
        <v>8195946181.33</v>
      </c>
      <c r="D46" s="266">
        <v>579901652.34</v>
      </c>
      <c r="E46" s="266">
        <v>612931585.52</v>
      </c>
      <c r="F46" s="266">
        <v>33029933.18</v>
      </c>
      <c r="G46" s="266">
        <v>8228976114.51</v>
      </c>
      <c r="H46" s="266"/>
      <c r="I46" s="8" t="b">
        <f t="shared" si="0"/>
        <v>1</v>
      </c>
      <c r="J46" s="440">
        <f t="shared" si="1"/>
        <v>0</v>
      </c>
      <c r="K46" s="289" t="s">
        <v>90</v>
      </c>
      <c r="L46" s="289" t="s">
        <v>91</v>
      </c>
      <c r="M46" s="266">
        <v>8195946181.33</v>
      </c>
      <c r="N46" s="266">
        <v>579901652.34</v>
      </c>
      <c r="O46" s="266">
        <v>612931585.52</v>
      </c>
      <c r="P46" s="266">
        <v>33029933.18</v>
      </c>
      <c r="Q46" s="266">
        <v>8228976114.51</v>
      </c>
    </row>
    <row r="47" spans="1:17" ht="11.25">
      <c r="A47" s="289" t="s">
        <v>92</v>
      </c>
      <c r="B47" s="289" t="s">
        <v>91</v>
      </c>
      <c r="C47" s="266">
        <v>291470214.46</v>
      </c>
      <c r="D47" s="266">
        <v>6985250.08</v>
      </c>
      <c r="E47" s="266">
        <v>17313161.16</v>
      </c>
      <c r="F47" s="266">
        <v>10327911.08</v>
      </c>
      <c r="G47" s="266">
        <v>301798125.54</v>
      </c>
      <c r="H47" s="266"/>
      <c r="I47" s="8" t="b">
        <f t="shared" si="0"/>
        <v>1</v>
      </c>
      <c r="J47" s="440">
        <f t="shared" si="1"/>
        <v>0</v>
      </c>
      <c r="K47" s="289" t="s">
        <v>92</v>
      </c>
      <c r="L47" s="289" t="s">
        <v>91</v>
      </c>
      <c r="M47" s="266">
        <v>291470214.46</v>
      </c>
      <c r="N47" s="266">
        <v>6985250.08</v>
      </c>
      <c r="O47" s="266">
        <v>17313161.16</v>
      </c>
      <c r="P47" s="266">
        <v>10327911.08</v>
      </c>
      <c r="Q47" s="266">
        <v>301798125.54</v>
      </c>
    </row>
    <row r="48" spans="1:17" ht="11.25">
      <c r="A48" s="289" t="s">
        <v>93</v>
      </c>
      <c r="B48" s="289" t="s">
        <v>94</v>
      </c>
      <c r="C48" s="266">
        <v>2236807.15</v>
      </c>
      <c r="D48" s="266">
        <v>0</v>
      </c>
      <c r="E48" s="266">
        <v>0</v>
      </c>
      <c r="F48" s="266">
        <v>0</v>
      </c>
      <c r="G48" s="266">
        <v>2236807.15</v>
      </c>
      <c r="H48" s="266"/>
      <c r="I48" s="8" t="b">
        <f t="shared" si="0"/>
        <v>1</v>
      </c>
      <c r="J48" s="440">
        <f t="shared" si="1"/>
        <v>0</v>
      </c>
      <c r="K48" s="289" t="s">
        <v>93</v>
      </c>
      <c r="L48" s="289" t="s">
        <v>94</v>
      </c>
      <c r="M48" s="266">
        <v>2236807.15</v>
      </c>
      <c r="N48" s="266">
        <v>0</v>
      </c>
      <c r="O48" s="266">
        <v>0</v>
      </c>
      <c r="P48" s="266">
        <v>0</v>
      </c>
      <c r="Q48" s="266">
        <v>2236807.15</v>
      </c>
    </row>
    <row r="49" spans="1:17" ht="11.25">
      <c r="A49" s="289" t="s">
        <v>95</v>
      </c>
      <c r="B49" s="289" t="s">
        <v>317</v>
      </c>
      <c r="C49" s="266">
        <v>289233407.31</v>
      </c>
      <c r="D49" s="266">
        <v>6985250.08</v>
      </c>
      <c r="E49" s="266">
        <v>17313161.16</v>
      </c>
      <c r="F49" s="266">
        <v>10327911.08</v>
      </c>
      <c r="G49" s="266">
        <v>299561318.39</v>
      </c>
      <c r="H49" s="266"/>
      <c r="I49" s="8" t="b">
        <f t="shared" si="0"/>
        <v>1</v>
      </c>
      <c r="J49" s="440">
        <f t="shared" si="1"/>
        <v>0</v>
      </c>
      <c r="K49" s="289" t="s">
        <v>95</v>
      </c>
      <c r="L49" s="289" t="s">
        <v>317</v>
      </c>
      <c r="M49" s="266">
        <v>289233407.31</v>
      </c>
      <c r="N49" s="266">
        <v>6985250.08</v>
      </c>
      <c r="O49" s="266">
        <v>17313161.16</v>
      </c>
      <c r="P49" s="266">
        <v>10327911.08</v>
      </c>
      <c r="Q49" s="266">
        <v>299561318.39</v>
      </c>
    </row>
    <row r="50" spans="1:17" ht="11.25">
      <c r="A50" s="289" t="s">
        <v>96</v>
      </c>
      <c r="B50" s="289" t="s">
        <v>97</v>
      </c>
      <c r="C50" s="266">
        <v>49000</v>
      </c>
      <c r="D50" s="266">
        <v>0</v>
      </c>
      <c r="E50" s="266">
        <v>0</v>
      </c>
      <c r="F50" s="266">
        <v>0</v>
      </c>
      <c r="G50" s="266">
        <v>49000</v>
      </c>
      <c r="H50" s="266"/>
      <c r="I50" s="8" t="b">
        <f t="shared" si="0"/>
        <v>1</v>
      </c>
      <c r="J50" s="440">
        <f t="shared" si="1"/>
        <v>0</v>
      </c>
      <c r="K50" s="289" t="s">
        <v>96</v>
      </c>
      <c r="L50" s="289" t="s">
        <v>97</v>
      </c>
      <c r="M50" s="266">
        <v>49000</v>
      </c>
      <c r="N50" s="266">
        <v>0</v>
      </c>
      <c r="O50" s="266">
        <v>0</v>
      </c>
      <c r="P50" s="266">
        <v>0</v>
      </c>
      <c r="Q50" s="266">
        <v>49000</v>
      </c>
    </row>
    <row r="51" spans="1:17" ht="11.25">
      <c r="A51" s="289" t="s">
        <v>98</v>
      </c>
      <c r="B51" s="289" t="s">
        <v>99</v>
      </c>
      <c r="C51" s="266">
        <v>49000</v>
      </c>
      <c r="D51" s="266">
        <v>0</v>
      </c>
      <c r="E51" s="266">
        <v>0</v>
      </c>
      <c r="F51" s="266">
        <v>0</v>
      </c>
      <c r="G51" s="266">
        <v>49000</v>
      </c>
      <c r="H51" s="266"/>
      <c r="I51" s="8" t="b">
        <f t="shared" si="0"/>
        <v>1</v>
      </c>
      <c r="J51" s="440">
        <f t="shared" si="1"/>
        <v>0</v>
      </c>
      <c r="K51" s="289" t="s">
        <v>98</v>
      </c>
      <c r="L51" s="289" t="s">
        <v>99</v>
      </c>
      <c r="M51" s="266">
        <v>49000</v>
      </c>
      <c r="N51" s="266">
        <v>0</v>
      </c>
      <c r="O51" s="266">
        <v>0</v>
      </c>
      <c r="P51" s="266">
        <v>0</v>
      </c>
      <c r="Q51" s="266">
        <v>49000</v>
      </c>
    </row>
    <row r="52" spans="1:17" ht="11.25">
      <c r="A52" s="289" t="s">
        <v>100</v>
      </c>
      <c r="B52" s="289" t="s">
        <v>61</v>
      </c>
      <c r="C52" s="266">
        <v>119875883.92</v>
      </c>
      <c r="D52" s="266">
        <v>4131155.22</v>
      </c>
      <c r="E52" s="266">
        <v>690227.76</v>
      </c>
      <c r="F52" s="266">
        <v>-3440927.46</v>
      </c>
      <c r="G52" s="266">
        <v>116434956.46</v>
      </c>
      <c r="H52" s="266"/>
      <c r="I52" s="8" t="b">
        <f t="shared" si="0"/>
        <v>1</v>
      </c>
      <c r="J52" s="440">
        <f t="shared" si="1"/>
        <v>0</v>
      </c>
      <c r="K52" s="289" t="s">
        <v>100</v>
      </c>
      <c r="L52" s="289" t="s">
        <v>61</v>
      </c>
      <c r="M52" s="266">
        <v>119875883.92</v>
      </c>
      <c r="N52" s="266">
        <v>4131155.22</v>
      </c>
      <c r="O52" s="266">
        <v>690227.76</v>
      </c>
      <c r="P52" s="266">
        <v>-3440927.46</v>
      </c>
      <c r="Q52" s="266">
        <v>116434956.46</v>
      </c>
    </row>
    <row r="53" spans="1:17" ht="11.25">
      <c r="A53" s="289" t="s">
        <v>101</v>
      </c>
      <c r="B53" s="289" t="s">
        <v>63</v>
      </c>
      <c r="C53" s="266">
        <v>37965430.87</v>
      </c>
      <c r="D53" s="266">
        <v>2576673.03</v>
      </c>
      <c r="E53" s="266">
        <v>2000</v>
      </c>
      <c r="F53" s="266">
        <v>-2574673.03</v>
      </c>
      <c r="G53" s="266">
        <v>35390757.84</v>
      </c>
      <c r="H53" s="266"/>
      <c r="I53" s="8" t="b">
        <f t="shared" si="0"/>
        <v>1</v>
      </c>
      <c r="J53" s="440">
        <f t="shared" si="1"/>
        <v>0</v>
      </c>
      <c r="K53" s="289" t="s">
        <v>101</v>
      </c>
      <c r="L53" s="289" t="s">
        <v>63</v>
      </c>
      <c r="M53" s="266">
        <v>37965430.87</v>
      </c>
      <c r="N53" s="266">
        <v>2576673.03</v>
      </c>
      <c r="O53" s="266">
        <v>2000</v>
      </c>
      <c r="P53" s="266">
        <v>-2574673.03</v>
      </c>
      <c r="Q53" s="266">
        <v>35390757.84</v>
      </c>
    </row>
    <row r="54" spans="1:17" ht="11.25">
      <c r="A54" s="289" t="s">
        <v>102</v>
      </c>
      <c r="B54" s="289" t="s">
        <v>65</v>
      </c>
      <c r="C54" s="266">
        <v>12692562</v>
      </c>
      <c r="D54" s="266">
        <v>481838</v>
      </c>
      <c r="E54" s="266">
        <v>675232.76</v>
      </c>
      <c r="F54" s="266">
        <v>193394.76</v>
      </c>
      <c r="G54" s="266">
        <v>12885956.76</v>
      </c>
      <c r="H54" s="266"/>
      <c r="I54" s="8" t="b">
        <f t="shared" si="0"/>
        <v>1</v>
      </c>
      <c r="J54" s="440">
        <f t="shared" si="1"/>
        <v>0</v>
      </c>
      <c r="K54" s="289" t="s">
        <v>102</v>
      </c>
      <c r="L54" s="289" t="s">
        <v>65</v>
      </c>
      <c r="M54" s="266">
        <v>12692562</v>
      </c>
      <c r="N54" s="266">
        <v>481838</v>
      </c>
      <c r="O54" s="266">
        <v>675232.76</v>
      </c>
      <c r="P54" s="266">
        <v>193394.76</v>
      </c>
      <c r="Q54" s="266">
        <v>12885956.76</v>
      </c>
    </row>
    <row r="55" spans="1:17" ht="11.25">
      <c r="A55" s="289" t="s">
        <v>103</v>
      </c>
      <c r="B55" s="289" t="s">
        <v>104</v>
      </c>
      <c r="C55" s="266">
        <v>69217891.05</v>
      </c>
      <c r="D55" s="266">
        <v>1072644.19</v>
      </c>
      <c r="E55" s="266">
        <v>12995</v>
      </c>
      <c r="F55" s="266">
        <v>-1059649.19</v>
      </c>
      <c r="G55" s="266">
        <v>68158241.86</v>
      </c>
      <c r="H55" s="266"/>
      <c r="I55" s="8" t="b">
        <f t="shared" si="0"/>
        <v>1</v>
      </c>
      <c r="J55" s="440">
        <f t="shared" si="1"/>
        <v>0</v>
      </c>
      <c r="K55" s="289" t="s">
        <v>103</v>
      </c>
      <c r="L55" s="289" t="s">
        <v>104</v>
      </c>
      <c r="M55" s="266">
        <v>69217891.05</v>
      </c>
      <c r="N55" s="266">
        <v>1072644.19</v>
      </c>
      <c r="O55" s="266">
        <v>12995</v>
      </c>
      <c r="P55" s="266">
        <v>-1059649.19</v>
      </c>
      <c r="Q55" s="266">
        <v>68158241.86</v>
      </c>
    </row>
    <row r="56" spans="1:17" ht="11.25">
      <c r="A56" s="289" t="s">
        <v>105</v>
      </c>
      <c r="B56" s="289" t="s">
        <v>72</v>
      </c>
      <c r="C56" s="266">
        <v>1274524519.75</v>
      </c>
      <c r="D56" s="266">
        <v>26162136.61</v>
      </c>
      <c r="E56" s="266">
        <v>136605.81</v>
      </c>
      <c r="F56" s="266">
        <v>-26025530.8</v>
      </c>
      <c r="G56" s="266">
        <v>1248498988.95</v>
      </c>
      <c r="H56" s="266"/>
      <c r="I56" s="8" t="b">
        <f t="shared" si="0"/>
        <v>1</v>
      </c>
      <c r="J56" s="440">
        <f t="shared" si="1"/>
        <v>0</v>
      </c>
      <c r="K56" s="289" t="s">
        <v>105</v>
      </c>
      <c r="L56" s="289" t="s">
        <v>72</v>
      </c>
      <c r="M56" s="266">
        <v>1274524519.75</v>
      </c>
      <c r="N56" s="266">
        <v>26162136.61</v>
      </c>
      <c r="O56" s="266">
        <v>136605.81</v>
      </c>
      <c r="P56" s="266">
        <v>-26025530.8</v>
      </c>
      <c r="Q56" s="266">
        <v>1248498988.95</v>
      </c>
    </row>
    <row r="57" spans="1:17" ht="11.25">
      <c r="A57" s="289" t="s">
        <v>106</v>
      </c>
      <c r="B57" s="289" t="s">
        <v>74</v>
      </c>
      <c r="C57" s="266">
        <v>478258587.26</v>
      </c>
      <c r="D57" s="266">
        <v>24533176</v>
      </c>
      <c r="E57" s="266">
        <v>72401</v>
      </c>
      <c r="F57" s="266">
        <v>-24460775</v>
      </c>
      <c r="G57" s="266">
        <v>453797812.26</v>
      </c>
      <c r="H57" s="266"/>
      <c r="I57" s="8" t="b">
        <f t="shared" si="0"/>
        <v>1</v>
      </c>
      <c r="J57" s="440">
        <f t="shared" si="1"/>
        <v>0</v>
      </c>
      <c r="K57" s="289" t="s">
        <v>106</v>
      </c>
      <c r="L57" s="289" t="s">
        <v>74</v>
      </c>
      <c r="M57" s="266">
        <v>478258587.26</v>
      </c>
      <c r="N57" s="266">
        <v>24533176</v>
      </c>
      <c r="O57" s="266">
        <v>72401</v>
      </c>
      <c r="P57" s="266">
        <v>-24460775</v>
      </c>
      <c r="Q57" s="266">
        <v>453797812.26</v>
      </c>
    </row>
    <row r="58" spans="1:17" ht="11.25">
      <c r="A58" s="289" t="s">
        <v>107</v>
      </c>
      <c r="B58" s="289" t="s">
        <v>310</v>
      </c>
      <c r="C58" s="266">
        <v>521381082.44</v>
      </c>
      <c r="D58" s="266">
        <v>1628960.61</v>
      </c>
      <c r="E58" s="266">
        <v>64204.81</v>
      </c>
      <c r="F58" s="266">
        <v>-1564755.8</v>
      </c>
      <c r="G58" s="266">
        <v>519816326.64</v>
      </c>
      <c r="H58" s="266"/>
      <c r="I58" s="8" t="b">
        <f t="shared" si="0"/>
        <v>1</v>
      </c>
      <c r="J58" s="440">
        <f t="shared" si="1"/>
        <v>0</v>
      </c>
      <c r="K58" s="289" t="s">
        <v>107</v>
      </c>
      <c r="L58" s="289" t="s">
        <v>310</v>
      </c>
      <c r="M58" s="266">
        <v>521381082.44</v>
      </c>
      <c r="N58" s="266">
        <v>1628960.61</v>
      </c>
      <c r="O58" s="266">
        <v>64204.81</v>
      </c>
      <c r="P58" s="266">
        <v>-1564755.8</v>
      </c>
      <c r="Q58" s="266">
        <v>519816326.64</v>
      </c>
    </row>
    <row r="59" spans="1:17" ht="11.25">
      <c r="A59" s="289" t="s">
        <v>108</v>
      </c>
      <c r="B59" s="289" t="s">
        <v>311</v>
      </c>
      <c r="C59" s="266">
        <v>128941940.31</v>
      </c>
      <c r="D59" s="266">
        <v>0</v>
      </c>
      <c r="E59" s="266">
        <v>0</v>
      </c>
      <c r="F59" s="266">
        <v>0</v>
      </c>
      <c r="G59" s="266">
        <v>128941940.31</v>
      </c>
      <c r="H59" s="266"/>
      <c r="I59" s="8" t="b">
        <f t="shared" si="0"/>
        <v>1</v>
      </c>
      <c r="J59" s="440">
        <f t="shared" si="1"/>
        <v>0</v>
      </c>
      <c r="K59" s="289" t="s">
        <v>108</v>
      </c>
      <c r="L59" s="289" t="s">
        <v>311</v>
      </c>
      <c r="M59" s="266">
        <v>128941940.31</v>
      </c>
      <c r="N59" s="266">
        <v>0</v>
      </c>
      <c r="O59" s="266">
        <v>0</v>
      </c>
      <c r="P59" s="266">
        <v>0</v>
      </c>
      <c r="Q59" s="266">
        <v>128941940.31</v>
      </c>
    </row>
    <row r="60" spans="1:17" ht="11.25">
      <c r="A60" s="289" t="s">
        <v>109</v>
      </c>
      <c r="B60" s="289" t="s">
        <v>110</v>
      </c>
      <c r="C60" s="266">
        <v>68873061.83</v>
      </c>
      <c r="D60" s="266">
        <v>0</v>
      </c>
      <c r="E60" s="266">
        <v>0</v>
      </c>
      <c r="F60" s="266">
        <v>0</v>
      </c>
      <c r="G60" s="266">
        <v>68873061.83</v>
      </c>
      <c r="H60" s="266"/>
      <c r="I60" s="8" t="b">
        <f t="shared" si="0"/>
        <v>1</v>
      </c>
      <c r="J60" s="440">
        <f t="shared" si="1"/>
        <v>0</v>
      </c>
      <c r="K60" s="289" t="s">
        <v>109</v>
      </c>
      <c r="L60" s="289" t="s">
        <v>110</v>
      </c>
      <c r="M60" s="266">
        <v>68873061.83</v>
      </c>
      <c r="N60" s="266">
        <v>0</v>
      </c>
      <c r="O60" s="266">
        <v>0</v>
      </c>
      <c r="P60" s="266">
        <v>0</v>
      </c>
      <c r="Q60" s="266">
        <v>68873061.83</v>
      </c>
    </row>
    <row r="61" spans="1:17" ht="11.25">
      <c r="A61" s="289" t="s">
        <v>111</v>
      </c>
      <c r="B61" s="289" t="s">
        <v>318</v>
      </c>
      <c r="C61" s="266">
        <v>58105816.93</v>
      </c>
      <c r="D61" s="266">
        <v>0</v>
      </c>
      <c r="E61" s="266">
        <v>0</v>
      </c>
      <c r="F61" s="266">
        <v>0</v>
      </c>
      <c r="G61" s="266">
        <v>58105816.93</v>
      </c>
      <c r="H61" s="266"/>
      <c r="I61" s="8" t="b">
        <f t="shared" si="0"/>
        <v>1</v>
      </c>
      <c r="J61" s="440">
        <f t="shared" si="1"/>
        <v>0</v>
      </c>
      <c r="K61" s="289" t="s">
        <v>111</v>
      </c>
      <c r="L61" s="289" t="s">
        <v>318</v>
      </c>
      <c r="M61" s="266">
        <v>58105816.93</v>
      </c>
      <c r="N61" s="266">
        <v>0</v>
      </c>
      <c r="O61" s="266">
        <v>0</v>
      </c>
      <c r="P61" s="266">
        <v>0</v>
      </c>
      <c r="Q61" s="266">
        <v>58105816.93</v>
      </c>
    </row>
    <row r="62" spans="1:17" ht="11.25">
      <c r="A62" s="289" t="s">
        <v>112</v>
      </c>
      <c r="B62" s="289" t="s">
        <v>313</v>
      </c>
      <c r="C62" s="266">
        <v>18964030.98</v>
      </c>
      <c r="D62" s="266">
        <v>0</v>
      </c>
      <c r="E62" s="266">
        <v>0</v>
      </c>
      <c r="F62" s="266">
        <v>0</v>
      </c>
      <c r="G62" s="266">
        <v>18964030.98</v>
      </c>
      <c r="H62" s="266"/>
      <c r="I62" s="8" t="b">
        <f t="shared" si="0"/>
        <v>1</v>
      </c>
      <c r="J62" s="440">
        <f t="shared" si="1"/>
        <v>0</v>
      </c>
      <c r="K62" s="289" t="s">
        <v>112</v>
      </c>
      <c r="L62" s="289" t="s">
        <v>313</v>
      </c>
      <c r="M62" s="266">
        <v>18964030.98</v>
      </c>
      <c r="N62" s="266">
        <v>0</v>
      </c>
      <c r="O62" s="266">
        <v>0</v>
      </c>
      <c r="P62" s="266">
        <v>0</v>
      </c>
      <c r="Q62" s="266">
        <v>18964030.98</v>
      </c>
    </row>
    <row r="63" spans="1:17" ht="11.25">
      <c r="A63" s="289" t="s">
        <v>113</v>
      </c>
      <c r="B63" s="289" t="s">
        <v>82</v>
      </c>
      <c r="C63" s="266">
        <v>893544410.8</v>
      </c>
      <c r="D63" s="266">
        <v>194908347.45</v>
      </c>
      <c r="E63" s="266">
        <v>14990442.51</v>
      </c>
      <c r="F63" s="266">
        <v>-179917904.94</v>
      </c>
      <c r="G63" s="266">
        <v>713626505.86</v>
      </c>
      <c r="H63" s="266"/>
      <c r="I63" s="8" t="b">
        <f t="shared" si="0"/>
        <v>1</v>
      </c>
      <c r="J63" s="440">
        <f t="shared" si="1"/>
        <v>0</v>
      </c>
      <c r="K63" s="289" t="s">
        <v>113</v>
      </c>
      <c r="L63" s="289" t="s">
        <v>82</v>
      </c>
      <c r="M63" s="266">
        <v>893544410.8</v>
      </c>
      <c r="N63" s="266">
        <v>194908347.45</v>
      </c>
      <c r="O63" s="266">
        <v>14990442.51</v>
      </c>
      <c r="P63" s="266">
        <v>-179917904.94</v>
      </c>
      <c r="Q63" s="266">
        <v>713626505.86</v>
      </c>
    </row>
    <row r="64" spans="1:17" ht="11.25">
      <c r="A64" s="289" t="s">
        <v>114</v>
      </c>
      <c r="B64" s="289" t="s">
        <v>84</v>
      </c>
      <c r="C64" s="266">
        <v>140833125.92</v>
      </c>
      <c r="D64" s="266">
        <v>0</v>
      </c>
      <c r="E64" s="266">
        <v>4619239.84</v>
      </c>
      <c r="F64" s="266">
        <v>4619239.84</v>
      </c>
      <c r="G64" s="266">
        <v>145452365.76</v>
      </c>
      <c r="H64" s="266"/>
      <c r="I64" s="8" t="b">
        <f t="shared" si="0"/>
        <v>1</v>
      </c>
      <c r="J64" s="440">
        <f t="shared" si="1"/>
        <v>0</v>
      </c>
      <c r="K64" s="289" t="s">
        <v>114</v>
      </c>
      <c r="L64" s="289" t="s">
        <v>84</v>
      </c>
      <c r="M64" s="266">
        <v>140833125.92</v>
      </c>
      <c r="N64" s="266">
        <v>0</v>
      </c>
      <c r="O64" s="266">
        <v>4619239.84</v>
      </c>
      <c r="P64" s="266">
        <v>4619239.84</v>
      </c>
      <c r="Q64" s="266">
        <v>145452365.76</v>
      </c>
    </row>
    <row r="65" spans="1:17" ht="11.25">
      <c r="A65" s="289" t="s">
        <v>115</v>
      </c>
      <c r="B65" s="289" t="s">
        <v>314</v>
      </c>
      <c r="C65" s="266">
        <v>6972148.78</v>
      </c>
      <c r="D65" s="266">
        <v>0</v>
      </c>
      <c r="E65" s="266">
        <v>6891029.36</v>
      </c>
      <c r="F65" s="266">
        <v>6891029.36</v>
      </c>
      <c r="G65" s="266">
        <v>13863178.14</v>
      </c>
      <c r="H65" s="266"/>
      <c r="I65" s="8" t="b">
        <f t="shared" si="0"/>
        <v>1</v>
      </c>
      <c r="J65" s="440">
        <f t="shared" si="1"/>
        <v>0</v>
      </c>
      <c r="K65" s="289" t="s">
        <v>115</v>
      </c>
      <c r="L65" s="289" t="s">
        <v>314</v>
      </c>
      <c r="M65" s="266">
        <v>6972148.78</v>
      </c>
      <c r="N65" s="266">
        <v>0</v>
      </c>
      <c r="O65" s="266">
        <v>6891029.36</v>
      </c>
      <c r="P65" s="266">
        <v>6891029.36</v>
      </c>
      <c r="Q65" s="266">
        <v>13863178.14</v>
      </c>
    </row>
    <row r="66" spans="1:17" ht="11.25">
      <c r="A66" s="289" t="s">
        <v>174</v>
      </c>
      <c r="B66" s="289" t="s">
        <v>319</v>
      </c>
      <c r="C66" s="266">
        <v>686769928.4</v>
      </c>
      <c r="D66" s="266">
        <v>177713493.2</v>
      </c>
      <c r="E66" s="266">
        <v>2691117.98</v>
      </c>
      <c r="F66" s="266">
        <v>-175022375.22</v>
      </c>
      <c r="G66" s="266">
        <v>511747553.18</v>
      </c>
      <c r="H66" s="266"/>
      <c r="I66" s="8" t="b">
        <f t="shared" si="0"/>
        <v>1</v>
      </c>
      <c r="J66" s="440">
        <f t="shared" si="1"/>
        <v>0</v>
      </c>
      <c r="K66" s="289" t="s">
        <v>174</v>
      </c>
      <c r="L66" s="289" t="s">
        <v>319</v>
      </c>
      <c r="M66" s="266">
        <v>686769928.4</v>
      </c>
      <c r="N66" s="266">
        <v>177713493.2</v>
      </c>
      <c r="O66" s="266">
        <v>2691117.98</v>
      </c>
      <c r="P66" s="266">
        <v>-175022375.22</v>
      </c>
      <c r="Q66" s="266">
        <v>511747553.18</v>
      </c>
    </row>
    <row r="67" spans="1:17" ht="11.25">
      <c r="A67" s="289" t="s">
        <v>175</v>
      </c>
      <c r="B67" s="289" t="s">
        <v>320</v>
      </c>
      <c r="C67" s="266">
        <v>56329031.19</v>
      </c>
      <c r="D67" s="266">
        <v>14554677.74</v>
      </c>
      <c r="E67" s="266">
        <v>220401.93</v>
      </c>
      <c r="F67" s="266">
        <v>-14334275.81</v>
      </c>
      <c r="G67" s="266">
        <v>41994755.38</v>
      </c>
      <c r="H67" s="266"/>
      <c r="I67" s="8" t="b">
        <f t="shared" si="0"/>
        <v>1</v>
      </c>
      <c r="J67" s="440">
        <f t="shared" si="1"/>
        <v>0</v>
      </c>
      <c r="K67" s="289" t="s">
        <v>175</v>
      </c>
      <c r="L67" s="289" t="s">
        <v>320</v>
      </c>
      <c r="M67" s="266">
        <v>56329031.19</v>
      </c>
      <c r="N67" s="266">
        <v>14554677.74</v>
      </c>
      <c r="O67" s="266">
        <v>220401.93</v>
      </c>
      <c r="P67" s="266">
        <v>-14334275.81</v>
      </c>
      <c r="Q67" s="266">
        <v>41994755.38</v>
      </c>
    </row>
    <row r="68" spans="1:17" ht="11.25">
      <c r="A68" s="289" t="s">
        <v>333</v>
      </c>
      <c r="B68" s="289" t="s">
        <v>332</v>
      </c>
      <c r="C68" s="266">
        <v>2640176.51</v>
      </c>
      <c r="D68" s="266">
        <v>2640176.51</v>
      </c>
      <c r="E68" s="266">
        <v>568653.4</v>
      </c>
      <c r="F68" s="266">
        <v>-2071523.11</v>
      </c>
      <c r="G68" s="266">
        <v>568653.4</v>
      </c>
      <c r="H68" s="266"/>
      <c r="I68" s="8" t="b">
        <f t="shared" si="0"/>
        <v>1</v>
      </c>
      <c r="J68" s="440">
        <f t="shared" si="1"/>
        <v>0</v>
      </c>
      <c r="K68" s="289" t="s">
        <v>333</v>
      </c>
      <c r="L68" s="289" t="s">
        <v>332</v>
      </c>
      <c r="M68" s="266">
        <v>2640176.51</v>
      </c>
      <c r="N68" s="266">
        <v>2640176.51</v>
      </c>
      <c r="O68" s="266">
        <v>568653.4</v>
      </c>
      <c r="P68" s="266">
        <v>-2071523.11</v>
      </c>
      <c r="Q68" s="266">
        <v>568653.4</v>
      </c>
    </row>
    <row r="69" spans="1:17" ht="11.25">
      <c r="A69" s="289" t="s">
        <v>116</v>
      </c>
      <c r="B69" s="289" t="s">
        <v>117</v>
      </c>
      <c r="C69" s="266">
        <v>1805302099.26</v>
      </c>
      <c r="D69" s="266">
        <v>6068622.78</v>
      </c>
      <c r="E69" s="266">
        <v>173267381.84</v>
      </c>
      <c r="F69" s="266">
        <v>167198759.06</v>
      </c>
      <c r="G69" s="266">
        <v>1972500858.32</v>
      </c>
      <c r="H69" s="266"/>
      <c r="I69" s="8" t="b">
        <f t="shared" si="0"/>
        <v>1</v>
      </c>
      <c r="J69" s="440">
        <f t="shared" si="1"/>
        <v>0</v>
      </c>
      <c r="K69" s="289" t="s">
        <v>116</v>
      </c>
      <c r="L69" s="289" t="s">
        <v>117</v>
      </c>
      <c r="M69" s="266">
        <v>1805302099.26</v>
      </c>
      <c r="N69" s="266">
        <v>6068622.78</v>
      </c>
      <c r="O69" s="266">
        <v>173267381.84</v>
      </c>
      <c r="P69" s="266">
        <v>167198759.06</v>
      </c>
      <c r="Q69" s="266">
        <v>1972500858.32</v>
      </c>
    </row>
    <row r="70" spans="1:17" ht="11.25">
      <c r="A70" s="289" t="s">
        <v>118</v>
      </c>
      <c r="B70" s="289" t="s">
        <v>119</v>
      </c>
      <c r="C70" s="266">
        <v>5299.12</v>
      </c>
      <c r="D70" s="266">
        <v>0</v>
      </c>
      <c r="E70" s="266">
        <v>5977.88</v>
      </c>
      <c r="F70" s="266">
        <v>5977.88</v>
      </c>
      <c r="G70" s="266">
        <v>11277</v>
      </c>
      <c r="H70" s="266"/>
      <c r="I70" s="8" t="b">
        <f t="shared" si="0"/>
        <v>1</v>
      </c>
      <c r="J70" s="440">
        <f t="shared" si="1"/>
        <v>0</v>
      </c>
      <c r="K70" s="289" t="s">
        <v>118</v>
      </c>
      <c r="L70" s="289" t="s">
        <v>119</v>
      </c>
      <c r="M70" s="266">
        <v>5299.12</v>
      </c>
      <c r="N70" s="266">
        <v>0</v>
      </c>
      <c r="O70" s="266">
        <v>5977.88</v>
      </c>
      <c r="P70" s="266">
        <v>5977.88</v>
      </c>
      <c r="Q70" s="266">
        <v>11277</v>
      </c>
    </row>
    <row r="71" spans="1:17" ht="11.25">
      <c r="A71" s="289" t="s">
        <v>299</v>
      </c>
      <c r="B71" s="289" t="s">
        <v>334</v>
      </c>
      <c r="C71" s="266">
        <v>2990685.84</v>
      </c>
      <c r="D71" s="266">
        <v>0</v>
      </c>
      <c r="E71" s="266">
        <v>0</v>
      </c>
      <c r="F71" s="266">
        <v>0</v>
      </c>
      <c r="G71" s="266">
        <v>2990685.84</v>
      </c>
      <c r="H71" s="266"/>
      <c r="I71" s="8" t="b">
        <f t="shared" si="0"/>
        <v>1</v>
      </c>
      <c r="J71" s="440">
        <f t="shared" si="1"/>
        <v>0</v>
      </c>
      <c r="K71" s="289" t="s">
        <v>299</v>
      </c>
      <c r="L71" s="289" t="s">
        <v>334</v>
      </c>
      <c r="M71" s="266">
        <v>2990685.84</v>
      </c>
      <c r="N71" s="266">
        <v>0</v>
      </c>
      <c r="O71" s="266">
        <v>0</v>
      </c>
      <c r="P71" s="266">
        <v>0</v>
      </c>
      <c r="Q71" s="266">
        <v>2990685.84</v>
      </c>
    </row>
    <row r="72" spans="1:17" ht="11.25">
      <c r="A72" s="289" t="s">
        <v>120</v>
      </c>
      <c r="B72" s="289" t="s">
        <v>321</v>
      </c>
      <c r="C72" s="266">
        <v>3734580.26</v>
      </c>
      <c r="D72" s="266">
        <v>3555572.77</v>
      </c>
      <c r="E72" s="266">
        <v>3048215.44</v>
      </c>
      <c r="F72" s="266">
        <v>-507357.33</v>
      </c>
      <c r="G72" s="266">
        <v>3227222.93</v>
      </c>
      <c r="H72" s="266"/>
      <c r="I72" s="8" t="b">
        <f t="shared" si="0"/>
        <v>1</v>
      </c>
      <c r="J72" s="440">
        <f t="shared" si="1"/>
        <v>0</v>
      </c>
      <c r="K72" s="289" t="s">
        <v>120</v>
      </c>
      <c r="L72" s="289" t="s">
        <v>321</v>
      </c>
      <c r="M72" s="266">
        <v>3734580.26</v>
      </c>
      <c r="N72" s="266">
        <v>3555572.77</v>
      </c>
      <c r="O72" s="266">
        <v>3048215.44</v>
      </c>
      <c r="P72" s="266">
        <v>-507357.33</v>
      </c>
      <c r="Q72" s="266">
        <v>3227222.93</v>
      </c>
    </row>
    <row r="73" spans="1:12" ht="11.25">
      <c r="A73" s="289"/>
      <c r="B73" s="289"/>
      <c r="C73" s="266"/>
      <c r="D73" s="266"/>
      <c r="E73" s="266"/>
      <c r="F73" s="266"/>
      <c r="G73" s="266"/>
      <c r="H73" s="266"/>
      <c r="I73" s="8" t="b">
        <f t="shared" si="0"/>
        <v>1</v>
      </c>
      <c r="J73" s="440">
        <f t="shared" si="1"/>
        <v>0</v>
      </c>
      <c r="K73" s="289"/>
      <c r="L73" s="289"/>
    </row>
    <row r="74" spans="1:17" ht="11.25">
      <c r="A74" s="289" t="s">
        <v>123</v>
      </c>
      <c r="B74" s="289" t="s">
        <v>322</v>
      </c>
      <c r="C74" s="266">
        <v>68636.34</v>
      </c>
      <c r="D74" s="266">
        <v>0</v>
      </c>
      <c r="E74" s="266">
        <v>0</v>
      </c>
      <c r="F74" s="266">
        <v>0</v>
      </c>
      <c r="G74" s="266">
        <v>68636.34</v>
      </c>
      <c r="H74" s="266"/>
      <c r="I74" s="8" t="b">
        <f t="shared" si="0"/>
        <v>1</v>
      </c>
      <c r="J74" s="440">
        <f t="shared" si="1"/>
        <v>0</v>
      </c>
      <c r="K74" s="289" t="s">
        <v>123</v>
      </c>
      <c r="L74" s="289" t="s">
        <v>322</v>
      </c>
      <c r="M74" s="266">
        <v>68636.34</v>
      </c>
      <c r="N74" s="266">
        <v>0</v>
      </c>
      <c r="O74" s="266">
        <v>0</v>
      </c>
      <c r="P74" s="266">
        <v>0</v>
      </c>
      <c r="Q74" s="266">
        <v>68636.34</v>
      </c>
    </row>
    <row r="75" spans="1:17" ht="11.25">
      <c r="A75" s="289" t="s">
        <v>124</v>
      </c>
      <c r="B75" s="289" t="s">
        <v>323</v>
      </c>
      <c r="C75" s="266">
        <v>540202318.71</v>
      </c>
      <c r="D75" s="266">
        <v>281869</v>
      </c>
      <c r="E75" s="266">
        <v>94077814.04</v>
      </c>
      <c r="F75" s="266">
        <v>93795945.04</v>
      </c>
      <c r="G75" s="266">
        <v>633998263.75</v>
      </c>
      <c r="H75" s="266"/>
      <c r="I75" s="8" t="b">
        <f t="shared" si="0"/>
        <v>1</v>
      </c>
      <c r="J75" s="440">
        <f t="shared" si="1"/>
        <v>0</v>
      </c>
      <c r="K75" s="289" t="s">
        <v>124</v>
      </c>
      <c r="L75" s="289" t="s">
        <v>323</v>
      </c>
      <c r="M75" s="266">
        <v>540202318.71</v>
      </c>
      <c r="N75" s="266">
        <v>281869</v>
      </c>
      <c r="O75" s="266">
        <v>94077814.04</v>
      </c>
      <c r="P75" s="266">
        <v>93795945.04</v>
      </c>
      <c r="Q75" s="266">
        <v>633998263.75</v>
      </c>
    </row>
    <row r="76" spans="1:17" ht="11.25">
      <c r="A76" s="289" t="s">
        <v>125</v>
      </c>
      <c r="B76" s="289" t="s">
        <v>324</v>
      </c>
      <c r="C76" s="266">
        <v>279478661.99</v>
      </c>
      <c r="D76" s="266">
        <v>0</v>
      </c>
      <c r="E76" s="266">
        <v>75973084.38</v>
      </c>
      <c r="F76" s="266">
        <v>75973084.38</v>
      </c>
      <c r="G76" s="266">
        <v>355451746.37</v>
      </c>
      <c r="H76" s="266"/>
      <c r="I76" s="8" t="b">
        <f t="shared" si="0"/>
        <v>1</v>
      </c>
      <c r="J76" s="440">
        <f t="shared" si="1"/>
        <v>0</v>
      </c>
      <c r="K76" s="289" t="s">
        <v>125</v>
      </c>
      <c r="L76" s="289" t="s">
        <v>324</v>
      </c>
      <c r="M76" s="266">
        <v>279478661.99</v>
      </c>
      <c r="N76" s="266">
        <v>0</v>
      </c>
      <c r="O76" s="266">
        <v>75973084.38</v>
      </c>
      <c r="P76" s="266">
        <v>75973084.38</v>
      </c>
      <c r="Q76" s="266">
        <v>355451746.37</v>
      </c>
    </row>
    <row r="77" spans="1:17" ht="11.25">
      <c r="A77" s="289" t="s">
        <v>126</v>
      </c>
      <c r="B77" s="289" t="s">
        <v>117</v>
      </c>
      <c r="C77" s="266">
        <v>978821917</v>
      </c>
      <c r="D77" s="266">
        <v>2231181.01</v>
      </c>
      <c r="E77" s="266">
        <v>162290.1</v>
      </c>
      <c r="F77" s="266">
        <v>-2068890.91</v>
      </c>
      <c r="G77" s="266">
        <v>976753026.09</v>
      </c>
      <c r="H77" s="266"/>
      <c r="I77" s="8" t="b">
        <f t="shared" si="0"/>
        <v>1</v>
      </c>
      <c r="J77" s="440">
        <f t="shared" si="1"/>
        <v>0</v>
      </c>
      <c r="K77" s="289" t="s">
        <v>126</v>
      </c>
      <c r="L77" s="289" t="s">
        <v>117</v>
      </c>
      <c r="M77" s="266">
        <v>978821917</v>
      </c>
      <c r="N77" s="266">
        <v>2231181.01</v>
      </c>
      <c r="O77" s="266">
        <v>162290.1</v>
      </c>
      <c r="P77" s="266">
        <v>-2068890.91</v>
      </c>
      <c r="Q77" s="266">
        <v>976753026.09</v>
      </c>
    </row>
    <row r="78" spans="1:17" ht="11.25">
      <c r="A78" s="289" t="s">
        <v>283</v>
      </c>
      <c r="B78" s="289" t="s">
        <v>284</v>
      </c>
      <c r="C78" s="266">
        <v>999333.26</v>
      </c>
      <c r="D78" s="266">
        <v>0</v>
      </c>
      <c r="E78" s="266">
        <v>0</v>
      </c>
      <c r="F78" s="266">
        <v>0</v>
      </c>
      <c r="G78" s="266">
        <v>999333.26</v>
      </c>
      <c r="H78" s="266"/>
      <c r="I78" s="8" t="b">
        <f aca="true" t="shared" si="2" ref="I78:I107">+A78=K78</f>
        <v>1</v>
      </c>
      <c r="J78" s="440">
        <f aca="true" t="shared" si="3" ref="J78:J107">+G78-Q78</f>
        <v>0</v>
      </c>
      <c r="K78" s="289" t="s">
        <v>283</v>
      </c>
      <c r="L78" s="289" t="s">
        <v>284</v>
      </c>
      <c r="M78" s="266">
        <v>999333.26</v>
      </c>
      <c r="N78" s="266">
        <v>0</v>
      </c>
      <c r="O78" s="266">
        <v>0</v>
      </c>
      <c r="P78" s="266">
        <v>0</v>
      </c>
      <c r="Q78" s="266">
        <v>999333.26</v>
      </c>
    </row>
    <row r="79" spans="1:17" ht="11.25">
      <c r="A79" s="289" t="s">
        <v>423</v>
      </c>
      <c r="B79" s="289" t="s">
        <v>425</v>
      </c>
      <c r="C79" s="266">
        <v>999333.26</v>
      </c>
      <c r="D79" s="266">
        <v>0</v>
      </c>
      <c r="E79" s="266">
        <v>0</v>
      </c>
      <c r="F79" s="266">
        <v>0</v>
      </c>
      <c r="G79" s="266">
        <v>999333.26</v>
      </c>
      <c r="H79" s="266"/>
      <c r="I79" s="8" t="b">
        <f t="shared" si="2"/>
        <v>1</v>
      </c>
      <c r="J79" s="440">
        <f t="shared" si="3"/>
        <v>0</v>
      </c>
      <c r="K79" s="289" t="s">
        <v>423</v>
      </c>
      <c r="L79" s="289" t="s">
        <v>425</v>
      </c>
      <c r="M79" s="266">
        <v>999333.26</v>
      </c>
      <c r="N79" s="266">
        <v>0</v>
      </c>
      <c r="O79" s="266">
        <v>0</v>
      </c>
      <c r="P79" s="266">
        <v>0</v>
      </c>
      <c r="Q79" s="266">
        <v>999333.26</v>
      </c>
    </row>
    <row r="80" spans="1:17" ht="11.25">
      <c r="A80" s="289" t="s">
        <v>127</v>
      </c>
      <c r="B80" s="289" t="s">
        <v>128</v>
      </c>
      <c r="C80" s="266">
        <v>185345974.88</v>
      </c>
      <c r="D80" s="266">
        <v>1.42</v>
      </c>
      <c r="E80" s="266">
        <v>46267637.61</v>
      </c>
      <c r="F80" s="266">
        <v>46267636.19</v>
      </c>
      <c r="G80" s="266">
        <v>231613611.07</v>
      </c>
      <c r="H80" s="266"/>
      <c r="I80" s="8" t="b">
        <f t="shared" si="2"/>
        <v>1</v>
      </c>
      <c r="J80" s="440">
        <f t="shared" si="3"/>
        <v>0</v>
      </c>
      <c r="K80" s="289" t="s">
        <v>127</v>
      </c>
      <c r="L80" s="289" t="s">
        <v>128</v>
      </c>
      <c r="M80" s="266">
        <v>185345974.88</v>
      </c>
      <c r="N80" s="266">
        <v>1.42</v>
      </c>
      <c r="O80" s="266">
        <v>46267637.61</v>
      </c>
      <c r="P80" s="266">
        <v>46267636.19</v>
      </c>
      <c r="Q80" s="266">
        <v>231613611.07</v>
      </c>
    </row>
    <row r="81" spans="1:17" ht="11.25">
      <c r="A81" s="289" t="s">
        <v>131</v>
      </c>
      <c r="B81" s="289" t="s">
        <v>132</v>
      </c>
      <c r="C81" s="266">
        <v>26.42</v>
      </c>
      <c r="D81" s="266">
        <v>1.42</v>
      </c>
      <c r="E81" s="266">
        <v>7.53</v>
      </c>
      <c r="F81" s="266">
        <v>6.11</v>
      </c>
      <c r="G81" s="266">
        <v>32.53</v>
      </c>
      <c r="H81" s="266"/>
      <c r="I81" s="8" t="b">
        <f t="shared" si="2"/>
        <v>1</v>
      </c>
      <c r="J81" s="440">
        <f t="shared" si="3"/>
        <v>0</v>
      </c>
      <c r="K81" s="289" t="s">
        <v>131</v>
      </c>
      <c r="L81" s="289" t="s">
        <v>132</v>
      </c>
      <c r="M81" s="266">
        <v>26.42</v>
      </c>
      <c r="N81" s="266">
        <v>1.42</v>
      </c>
      <c r="O81" s="266">
        <v>7.53</v>
      </c>
      <c r="P81" s="266">
        <v>6.11</v>
      </c>
      <c r="Q81" s="266">
        <v>32.53</v>
      </c>
    </row>
    <row r="82" spans="1:17" ht="11.25">
      <c r="A82" s="289" t="s">
        <v>133</v>
      </c>
      <c r="B82" s="289" t="s">
        <v>325</v>
      </c>
      <c r="C82" s="266">
        <v>19856186.13</v>
      </c>
      <c r="D82" s="266">
        <v>0</v>
      </c>
      <c r="E82" s="266">
        <v>82667.2</v>
      </c>
      <c r="F82" s="266">
        <v>82667.2</v>
      </c>
      <c r="G82" s="266">
        <v>19938853.33</v>
      </c>
      <c r="H82" s="266"/>
      <c r="I82" s="8" t="b">
        <f t="shared" si="2"/>
        <v>1</v>
      </c>
      <c r="J82" s="440">
        <f t="shared" si="3"/>
        <v>0</v>
      </c>
      <c r="K82" s="289" t="s">
        <v>133</v>
      </c>
      <c r="L82" s="289" t="s">
        <v>325</v>
      </c>
      <c r="M82" s="266">
        <v>19856186.13</v>
      </c>
      <c r="N82" s="266">
        <v>0</v>
      </c>
      <c r="O82" s="266">
        <v>82667.2</v>
      </c>
      <c r="P82" s="266">
        <v>82667.2</v>
      </c>
      <c r="Q82" s="266">
        <v>19938853.33</v>
      </c>
    </row>
    <row r="83" spans="1:17" ht="11.25">
      <c r="A83" s="289" t="s">
        <v>134</v>
      </c>
      <c r="B83" s="289" t="s">
        <v>326</v>
      </c>
      <c r="C83" s="266">
        <v>165489762.33</v>
      </c>
      <c r="D83" s="266">
        <v>0</v>
      </c>
      <c r="E83" s="266">
        <v>46184962.88</v>
      </c>
      <c r="F83" s="266">
        <v>46184962.88</v>
      </c>
      <c r="G83" s="266">
        <v>211674725.21</v>
      </c>
      <c r="H83" s="266"/>
      <c r="I83" s="8" t="b">
        <f t="shared" si="2"/>
        <v>1</v>
      </c>
      <c r="J83" s="440">
        <f t="shared" si="3"/>
        <v>0</v>
      </c>
      <c r="K83" s="289" t="s">
        <v>134</v>
      </c>
      <c r="L83" s="289" t="s">
        <v>326</v>
      </c>
      <c r="M83" s="266">
        <v>165489762.33</v>
      </c>
      <c r="N83" s="266">
        <v>0</v>
      </c>
      <c r="O83" s="266">
        <v>46184962.88</v>
      </c>
      <c r="P83" s="266">
        <v>46184962.88</v>
      </c>
      <c r="Q83" s="266">
        <v>211674725.21</v>
      </c>
    </row>
    <row r="84" spans="1:12" ht="11.25">
      <c r="A84" s="289"/>
      <c r="B84" s="289"/>
      <c r="C84" s="266"/>
      <c r="D84" s="266"/>
      <c r="E84" s="266"/>
      <c r="F84" s="266"/>
      <c r="G84" s="266"/>
      <c r="H84" s="266"/>
      <c r="I84" s="8" t="b">
        <f t="shared" si="2"/>
        <v>1</v>
      </c>
      <c r="J84" s="440">
        <f t="shared" si="3"/>
        <v>0</v>
      </c>
      <c r="K84" s="289"/>
      <c r="L84" s="289"/>
    </row>
    <row r="85" spans="1:17" ht="11.25">
      <c r="A85" s="289" t="s">
        <v>138</v>
      </c>
      <c r="B85" s="289" t="s">
        <v>327</v>
      </c>
      <c r="C85" s="266">
        <v>1732651233.36</v>
      </c>
      <c r="D85" s="266">
        <v>341646138.78</v>
      </c>
      <c r="E85" s="266">
        <v>356134973.61</v>
      </c>
      <c r="F85" s="266">
        <v>14488834.83</v>
      </c>
      <c r="G85" s="266">
        <v>1747140068.19</v>
      </c>
      <c r="H85" s="266"/>
      <c r="I85" s="8" t="b">
        <f t="shared" si="2"/>
        <v>1</v>
      </c>
      <c r="J85" s="440">
        <f t="shared" si="3"/>
        <v>0</v>
      </c>
      <c r="K85" s="289" t="s">
        <v>138</v>
      </c>
      <c r="L85" s="289" t="s">
        <v>327</v>
      </c>
      <c r="M85" s="266">
        <v>1732651233.36</v>
      </c>
      <c r="N85" s="266">
        <v>341646138.78</v>
      </c>
      <c r="O85" s="266">
        <v>356134973.61</v>
      </c>
      <c r="P85" s="266">
        <v>14488834.83</v>
      </c>
      <c r="Q85" s="266">
        <v>1747140068.19</v>
      </c>
    </row>
    <row r="86" spans="1:17" ht="11.25">
      <c r="A86" s="289" t="s">
        <v>139</v>
      </c>
      <c r="B86" s="289" t="s">
        <v>140</v>
      </c>
      <c r="C86" s="266">
        <v>1526800.39</v>
      </c>
      <c r="D86" s="266">
        <v>0</v>
      </c>
      <c r="E86" s="266">
        <v>70042.32</v>
      </c>
      <c r="F86" s="266">
        <v>70042.32</v>
      </c>
      <c r="G86" s="266">
        <v>1596842.71</v>
      </c>
      <c r="H86" s="266"/>
      <c r="I86" s="8" t="b">
        <f t="shared" si="2"/>
        <v>1</v>
      </c>
      <c r="J86" s="440">
        <f t="shared" si="3"/>
        <v>0</v>
      </c>
      <c r="K86" s="289" t="s">
        <v>139</v>
      </c>
      <c r="L86" s="289" t="s">
        <v>140</v>
      </c>
      <c r="M86" s="266">
        <v>1526800.39</v>
      </c>
      <c r="N86" s="266">
        <v>0</v>
      </c>
      <c r="O86" s="266">
        <v>70042.32</v>
      </c>
      <c r="P86" s="266">
        <v>70042.32</v>
      </c>
      <c r="Q86" s="266">
        <v>1596842.71</v>
      </c>
    </row>
    <row r="87" spans="1:17" ht="11.25">
      <c r="A87" s="289" t="s">
        <v>141</v>
      </c>
      <c r="B87" s="289" t="s">
        <v>142</v>
      </c>
      <c r="C87" s="266">
        <v>52728616.07</v>
      </c>
      <c r="D87" s="266">
        <v>1796585.4</v>
      </c>
      <c r="E87" s="266">
        <v>9616438.62</v>
      </c>
      <c r="F87" s="266">
        <v>7819853.22</v>
      </c>
      <c r="G87" s="266">
        <v>60548469.29</v>
      </c>
      <c r="H87" s="266"/>
      <c r="I87" s="8" t="b">
        <f t="shared" si="2"/>
        <v>1</v>
      </c>
      <c r="J87" s="440">
        <f t="shared" si="3"/>
        <v>0</v>
      </c>
      <c r="K87" s="289" t="s">
        <v>141</v>
      </c>
      <c r="L87" s="289" t="s">
        <v>142</v>
      </c>
      <c r="M87" s="266">
        <v>52728616.07</v>
      </c>
      <c r="N87" s="266">
        <v>1796585.4</v>
      </c>
      <c r="O87" s="266">
        <v>9616438.62</v>
      </c>
      <c r="P87" s="266">
        <v>7819853.22</v>
      </c>
      <c r="Q87" s="266">
        <v>60548469.29</v>
      </c>
    </row>
    <row r="88" spans="1:17" ht="11.25">
      <c r="A88" s="289" t="s">
        <v>143</v>
      </c>
      <c r="B88" s="289" t="s">
        <v>82</v>
      </c>
      <c r="C88" s="266">
        <v>300023463.77</v>
      </c>
      <c r="D88" s="266">
        <v>255548924</v>
      </c>
      <c r="E88" s="266">
        <v>257799683.62</v>
      </c>
      <c r="F88" s="266">
        <v>2250759.62</v>
      </c>
      <c r="G88" s="266">
        <v>302274223.39</v>
      </c>
      <c r="H88" s="266"/>
      <c r="I88" s="8" t="b">
        <f t="shared" si="2"/>
        <v>1</v>
      </c>
      <c r="J88" s="440">
        <f t="shared" si="3"/>
        <v>0</v>
      </c>
      <c r="K88" s="289" t="s">
        <v>143</v>
      </c>
      <c r="L88" s="289" t="s">
        <v>82</v>
      </c>
      <c r="M88" s="266">
        <v>300023463.77</v>
      </c>
      <c r="N88" s="266">
        <v>255548924</v>
      </c>
      <c r="O88" s="266">
        <v>257799683.62</v>
      </c>
      <c r="P88" s="266">
        <v>2250759.62</v>
      </c>
      <c r="Q88" s="266">
        <v>302274223.39</v>
      </c>
    </row>
    <row r="89" spans="1:17" ht="11.25">
      <c r="A89" s="289" t="s">
        <v>144</v>
      </c>
      <c r="B89" s="289" t="s">
        <v>72</v>
      </c>
      <c r="C89" s="266">
        <v>1293850800.17</v>
      </c>
      <c r="D89" s="266">
        <v>83657932.99</v>
      </c>
      <c r="E89" s="266">
        <v>85121909.28</v>
      </c>
      <c r="F89" s="266">
        <v>1463976.29</v>
      </c>
      <c r="G89" s="266">
        <v>1295314776.46</v>
      </c>
      <c r="H89" s="266"/>
      <c r="I89" s="8" t="b">
        <f t="shared" si="2"/>
        <v>1</v>
      </c>
      <c r="J89" s="440">
        <f t="shared" si="3"/>
        <v>0</v>
      </c>
      <c r="K89" s="289" t="s">
        <v>144</v>
      </c>
      <c r="L89" s="289" t="s">
        <v>72</v>
      </c>
      <c r="M89" s="266">
        <v>1293850800.17</v>
      </c>
      <c r="N89" s="266">
        <v>83657932.99</v>
      </c>
      <c r="O89" s="266">
        <v>85121909.28</v>
      </c>
      <c r="P89" s="266">
        <v>1463976.29</v>
      </c>
      <c r="Q89" s="266">
        <v>1295314776.46</v>
      </c>
    </row>
    <row r="90" spans="1:17" ht="11.25">
      <c r="A90" s="289" t="s">
        <v>424</v>
      </c>
      <c r="B90" s="289" t="s">
        <v>426</v>
      </c>
      <c r="C90" s="266">
        <v>1550918.78</v>
      </c>
      <c r="D90" s="266">
        <v>0</v>
      </c>
      <c r="E90" s="266">
        <v>0</v>
      </c>
      <c r="F90" s="266">
        <v>0</v>
      </c>
      <c r="G90" s="266">
        <v>1550918.78</v>
      </c>
      <c r="H90" s="266"/>
      <c r="I90" s="8" t="b">
        <f t="shared" si="2"/>
        <v>1</v>
      </c>
      <c r="J90" s="440">
        <f t="shared" si="3"/>
        <v>0</v>
      </c>
      <c r="K90" s="289" t="s">
        <v>424</v>
      </c>
      <c r="L90" s="289" t="s">
        <v>426</v>
      </c>
      <c r="M90" s="266">
        <v>1550918.78</v>
      </c>
      <c r="N90" s="266">
        <v>0</v>
      </c>
      <c r="O90" s="266">
        <v>0</v>
      </c>
      <c r="P90" s="266">
        <v>0</v>
      </c>
      <c r="Q90" s="266">
        <v>1550918.78</v>
      </c>
    </row>
    <row r="91" spans="1:17" ht="11.25">
      <c r="A91" s="289" t="s">
        <v>145</v>
      </c>
      <c r="B91" s="289" t="s">
        <v>146</v>
      </c>
      <c r="C91" s="266">
        <v>1123955.5</v>
      </c>
      <c r="D91" s="266">
        <v>2000</v>
      </c>
      <c r="E91" s="266">
        <v>362756</v>
      </c>
      <c r="F91" s="266">
        <v>360756</v>
      </c>
      <c r="G91" s="266">
        <v>1484711.5</v>
      </c>
      <c r="H91" s="266"/>
      <c r="I91" s="8" t="b">
        <f t="shared" si="2"/>
        <v>1</v>
      </c>
      <c r="J91" s="440">
        <f t="shared" si="3"/>
        <v>0</v>
      </c>
      <c r="K91" s="289" t="s">
        <v>145</v>
      </c>
      <c r="L91" s="289" t="s">
        <v>146</v>
      </c>
      <c r="M91" s="266">
        <v>1123955.5</v>
      </c>
      <c r="N91" s="266">
        <v>2000</v>
      </c>
      <c r="O91" s="266">
        <v>362756</v>
      </c>
      <c r="P91" s="266">
        <v>360756</v>
      </c>
      <c r="Q91" s="266">
        <v>1484711.5</v>
      </c>
    </row>
    <row r="92" spans="1:17" ht="11.25">
      <c r="A92" s="289" t="s">
        <v>147</v>
      </c>
      <c r="B92" s="289" t="s">
        <v>148</v>
      </c>
      <c r="C92" s="266">
        <v>81846678.68</v>
      </c>
      <c r="D92" s="266">
        <v>640696.39</v>
      </c>
      <c r="E92" s="266">
        <v>3164143.77</v>
      </c>
      <c r="F92" s="266">
        <v>2523447.38</v>
      </c>
      <c r="G92" s="266">
        <v>84370126.06</v>
      </c>
      <c r="H92" s="266"/>
      <c r="I92" s="8" t="b">
        <f t="shared" si="2"/>
        <v>1</v>
      </c>
      <c r="J92" s="440">
        <f t="shared" si="3"/>
        <v>0</v>
      </c>
      <c r="K92" s="289" t="s">
        <v>147</v>
      </c>
      <c r="L92" s="289" t="s">
        <v>148</v>
      </c>
      <c r="M92" s="266">
        <v>81846678.68</v>
      </c>
      <c r="N92" s="266">
        <v>640696.39</v>
      </c>
      <c r="O92" s="266">
        <v>3164143.77</v>
      </c>
      <c r="P92" s="266">
        <v>2523447.38</v>
      </c>
      <c r="Q92" s="266">
        <v>84370126.06</v>
      </c>
    </row>
    <row r="93" spans="1:17" ht="11.25">
      <c r="A93" s="289" t="s">
        <v>149</v>
      </c>
      <c r="B93" s="289" t="s">
        <v>61</v>
      </c>
      <c r="C93" s="266">
        <v>401906538.27</v>
      </c>
      <c r="D93" s="266">
        <v>0</v>
      </c>
      <c r="E93" s="266">
        <v>4131155.22</v>
      </c>
      <c r="F93" s="266">
        <v>4131155.22</v>
      </c>
      <c r="G93" s="266">
        <v>406037693.49</v>
      </c>
      <c r="H93" s="266"/>
      <c r="I93" s="8" t="b">
        <f t="shared" si="2"/>
        <v>1</v>
      </c>
      <c r="J93" s="440">
        <f t="shared" si="3"/>
        <v>0</v>
      </c>
      <c r="K93" s="289" t="s">
        <v>149</v>
      </c>
      <c r="L93" s="289" t="s">
        <v>61</v>
      </c>
      <c r="M93" s="266">
        <v>401906538.27</v>
      </c>
      <c r="N93" s="266">
        <v>0</v>
      </c>
      <c r="O93" s="266">
        <v>4131155.22</v>
      </c>
      <c r="P93" s="266">
        <v>4131155.22</v>
      </c>
      <c r="Q93" s="266">
        <v>406037693.49</v>
      </c>
    </row>
    <row r="94" spans="1:17" ht="11.25">
      <c r="A94" s="289" t="s">
        <v>150</v>
      </c>
      <c r="B94" s="289" t="s">
        <v>63</v>
      </c>
      <c r="C94" s="266">
        <v>249458123.03</v>
      </c>
      <c r="D94" s="266">
        <v>0</v>
      </c>
      <c r="E94" s="266">
        <v>2576673.03</v>
      </c>
      <c r="F94" s="266">
        <v>2576673.03</v>
      </c>
      <c r="G94" s="266">
        <v>252034796.06</v>
      </c>
      <c r="H94" s="266"/>
      <c r="I94" s="8" t="b">
        <f t="shared" si="2"/>
        <v>1</v>
      </c>
      <c r="J94" s="440">
        <f t="shared" si="3"/>
        <v>0</v>
      </c>
      <c r="K94" s="289" t="s">
        <v>150</v>
      </c>
      <c r="L94" s="289" t="s">
        <v>63</v>
      </c>
      <c r="M94" s="266">
        <v>249458123.03</v>
      </c>
      <c r="N94" s="266">
        <v>0</v>
      </c>
      <c r="O94" s="266">
        <v>2576673.03</v>
      </c>
      <c r="P94" s="266">
        <v>2576673.03</v>
      </c>
      <c r="Q94" s="266">
        <v>252034796.06</v>
      </c>
    </row>
    <row r="95" spans="1:17" ht="11.25">
      <c r="A95" s="289" t="s">
        <v>151</v>
      </c>
      <c r="B95" s="289" t="s">
        <v>65</v>
      </c>
      <c r="C95" s="266">
        <v>93943935.89</v>
      </c>
      <c r="D95" s="266">
        <v>0</v>
      </c>
      <c r="E95" s="266">
        <v>481838</v>
      </c>
      <c r="F95" s="266">
        <v>481838</v>
      </c>
      <c r="G95" s="266">
        <v>94425773.89</v>
      </c>
      <c r="H95" s="266"/>
      <c r="I95" s="8" t="b">
        <f t="shared" si="2"/>
        <v>1</v>
      </c>
      <c r="J95" s="440">
        <f t="shared" si="3"/>
        <v>0</v>
      </c>
      <c r="K95" s="289" t="s">
        <v>151</v>
      </c>
      <c r="L95" s="289" t="s">
        <v>65</v>
      </c>
      <c r="M95" s="266">
        <v>93943935.89</v>
      </c>
      <c r="N95" s="266">
        <v>0</v>
      </c>
      <c r="O95" s="266">
        <v>481838</v>
      </c>
      <c r="P95" s="266">
        <v>481838</v>
      </c>
      <c r="Q95" s="266">
        <v>94425773.89</v>
      </c>
    </row>
    <row r="96" spans="1:17" ht="11.25">
      <c r="A96" s="289" t="s">
        <v>152</v>
      </c>
      <c r="B96" s="289" t="s">
        <v>153</v>
      </c>
      <c r="C96" s="266">
        <v>822772.95</v>
      </c>
      <c r="D96" s="266">
        <v>0</v>
      </c>
      <c r="E96" s="266">
        <v>0</v>
      </c>
      <c r="F96" s="266">
        <v>0</v>
      </c>
      <c r="G96" s="266">
        <v>822772.95</v>
      </c>
      <c r="H96" s="266"/>
      <c r="I96" s="8" t="b">
        <f t="shared" si="2"/>
        <v>1</v>
      </c>
      <c r="J96" s="440">
        <f t="shared" si="3"/>
        <v>0</v>
      </c>
      <c r="K96" s="289" t="s">
        <v>152</v>
      </c>
      <c r="L96" s="289" t="s">
        <v>153</v>
      </c>
      <c r="M96" s="266">
        <v>822772.95</v>
      </c>
      <c r="N96" s="266">
        <v>0</v>
      </c>
      <c r="O96" s="266">
        <v>0</v>
      </c>
      <c r="P96" s="266">
        <v>0</v>
      </c>
      <c r="Q96" s="266">
        <v>822772.95</v>
      </c>
    </row>
    <row r="97" spans="1:17" ht="11.25">
      <c r="A97" s="289" t="s">
        <v>154</v>
      </c>
      <c r="B97" s="289" t="s">
        <v>104</v>
      </c>
      <c r="C97" s="266">
        <v>57681706.4</v>
      </c>
      <c r="D97" s="266">
        <v>0</v>
      </c>
      <c r="E97" s="266">
        <v>1072644.19</v>
      </c>
      <c r="F97" s="266">
        <v>1072644.19</v>
      </c>
      <c r="G97" s="266">
        <v>58754350.59</v>
      </c>
      <c r="H97" s="266"/>
      <c r="I97" s="8" t="b">
        <f t="shared" si="2"/>
        <v>1</v>
      </c>
      <c r="J97" s="440">
        <f t="shared" si="3"/>
        <v>0</v>
      </c>
      <c r="K97" s="289" t="s">
        <v>154</v>
      </c>
      <c r="L97" s="289" t="s">
        <v>104</v>
      </c>
      <c r="M97" s="266">
        <v>57681706.4</v>
      </c>
      <c r="N97" s="266">
        <v>0</v>
      </c>
      <c r="O97" s="266">
        <v>1072644.19</v>
      </c>
      <c r="P97" s="266">
        <v>1072644.19</v>
      </c>
      <c r="Q97" s="266">
        <v>58754350.59</v>
      </c>
    </row>
    <row r="98" spans="1:17" ht="11.25">
      <c r="A98" s="289" t="s">
        <v>155</v>
      </c>
      <c r="B98" s="289" t="s">
        <v>70</v>
      </c>
      <c r="C98" s="266">
        <v>1487472598.37</v>
      </c>
      <c r="D98" s="266">
        <v>0</v>
      </c>
      <c r="E98" s="266">
        <v>0</v>
      </c>
      <c r="F98" s="266">
        <v>0</v>
      </c>
      <c r="G98" s="266">
        <v>1487472598.37</v>
      </c>
      <c r="H98" s="266"/>
      <c r="I98" s="8" t="b">
        <f t="shared" si="2"/>
        <v>1</v>
      </c>
      <c r="J98" s="440">
        <f t="shared" si="3"/>
        <v>0</v>
      </c>
      <c r="K98" s="289" t="s">
        <v>155</v>
      </c>
      <c r="L98" s="289" t="s">
        <v>70</v>
      </c>
      <c r="M98" s="266">
        <v>1487472598.37</v>
      </c>
      <c r="N98" s="266">
        <v>0</v>
      </c>
      <c r="O98" s="266">
        <v>0</v>
      </c>
      <c r="P98" s="266">
        <v>0</v>
      </c>
      <c r="Q98" s="266">
        <v>1487472598.37</v>
      </c>
    </row>
    <row r="99" spans="1:17" ht="11.25">
      <c r="A99" s="289" t="s">
        <v>156</v>
      </c>
      <c r="B99" s="289" t="s">
        <v>70</v>
      </c>
      <c r="C99" s="266">
        <v>1487472598.37</v>
      </c>
      <c r="D99" s="266">
        <v>0</v>
      </c>
      <c r="E99" s="266">
        <v>0</v>
      </c>
      <c r="F99" s="266">
        <v>0</v>
      </c>
      <c r="G99" s="266">
        <v>1487472598.37</v>
      </c>
      <c r="H99" s="266"/>
      <c r="I99" s="8" t="b">
        <f t="shared" si="2"/>
        <v>1</v>
      </c>
      <c r="J99" s="440">
        <f t="shared" si="3"/>
        <v>0</v>
      </c>
      <c r="K99" s="289" t="s">
        <v>156</v>
      </c>
      <c r="L99" s="289" t="s">
        <v>70</v>
      </c>
      <c r="M99" s="266">
        <v>1487472598.37</v>
      </c>
      <c r="N99" s="266">
        <v>0</v>
      </c>
      <c r="O99" s="266">
        <v>0</v>
      </c>
      <c r="P99" s="266">
        <v>0</v>
      </c>
      <c r="Q99" s="266">
        <v>1487472598.37</v>
      </c>
    </row>
    <row r="100" spans="1:17" ht="11.25">
      <c r="A100" s="289" t="s">
        <v>278</v>
      </c>
      <c r="B100" s="289" t="s">
        <v>279</v>
      </c>
      <c r="C100" s="266">
        <v>2804375</v>
      </c>
      <c r="D100" s="266">
        <v>0</v>
      </c>
      <c r="E100" s="266">
        <v>0</v>
      </c>
      <c r="F100" s="266">
        <v>0</v>
      </c>
      <c r="G100" s="266">
        <v>2804375</v>
      </c>
      <c r="H100" s="266"/>
      <c r="I100" s="8" t="b">
        <f t="shared" si="2"/>
        <v>1</v>
      </c>
      <c r="J100" s="440">
        <f t="shared" si="3"/>
        <v>0</v>
      </c>
      <c r="K100" s="289" t="s">
        <v>278</v>
      </c>
      <c r="L100" s="289" t="s">
        <v>279</v>
      </c>
      <c r="M100" s="266">
        <v>2804375</v>
      </c>
      <c r="N100" s="266">
        <v>0</v>
      </c>
      <c r="O100" s="266">
        <v>0</v>
      </c>
      <c r="P100" s="266">
        <v>0</v>
      </c>
      <c r="Q100" s="266">
        <v>2804375</v>
      </c>
    </row>
    <row r="101" spans="1:17" ht="11.25">
      <c r="A101" s="289" t="s">
        <v>280</v>
      </c>
      <c r="B101" s="289" t="s">
        <v>279</v>
      </c>
      <c r="C101" s="266">
        <v>2804375</v>
      </c>
      <c r="D101" s="266">
        <v>0</v>
      </c>
      <c r="E101" s="266">
        <v>0</v>
      </c>
      <c r="F101" s="266">
        <v>0</v>
      </c>
      <c r="G101" s="266">
        <v>2804375</v>
      </c>
      <c r="H101" s="266"/>
      <c r="I101" s="8" t="b">
        <f t="shared" si="2"/>
        <v>1</v>
      </c>
      <c r="J101" s="440">
        <f t="shared" si="3"/>
        <v>0</v>
      </c>
      <c r="K101" s="289" t="s">
        <v>280</v>
      </c>
      <c r="L101" s="289" t="s">
        <v>279</v>
      </c>
      <c r="M101" s="266">
        <v>2804375</v>
      </c>
      <c r="N101" s="266">
        <v>0</v>
      </c>
      <c r="O101" s="266">
        <v>0</v>
      </c>
      <c r="P101" s="266">
        <v>0</v>
      </c>
      <c r="Q101" s="266">
        <v>2804375</v>
      </c>
    </row>
    <row r="102" spans="1:17" ht="11.25">
      <c r="A102" s="289" t="s">
        <v>158</v>
      </c>
      <c r="B102" s="289" t="s">
        <v>159</v>
      </c>
      <c r="C102" s="266">
        <v>6746958</v>
      </c>
      <c r="D102" s="266">
        <v>0</v>
      </c>
      <c r="E102" s="266">
        <v>1672454</v>
      </c>
      <c r="F102" s="266">
        <v>1672454</v>
      </c>
      <c r="G102" s="266">
        <v>8419412</v>
      </c>
      <c r="H102" s="266"/>
      <c r="I102" s="8" t="b">
        <f t="shared" si="2"/>
        <v>1</v>
      </c>
      <c r="J102" s="440">
        <f t="shared" si="3"/>
        <v>0</v>
      </c>
      <c r="K102" s="289" t="s">
        <v>158</v>
      </c>
      <c r="L102" s="289" t="s">
        <v>159</v>
      </c>
      <c r="M102" s="266">
        <v>6746958</v>
      </c>
      <c r="N102" s="266">
        <v>0</v>
      </c>
      <c r="O102" s="266">
        <v>1672454</v>
      </c>
      <c r="P102" s="266">
        <v>1672454</v>
      </c>
      <c r="Q102" s="266">
        <v>8419412</v>
      </c>
    </row>
    <row r="103" spans="1:17" ht="11.25">
      <c r="A103" s="289" t="s">
        <v>160</v>
      </c>
      <c r="B103" s="289" t="s">
        <v>159</v>
      </c>
      <c r="C103" s="266">
        <v>6746958</v>
      </c>
      <c r="D103" s="266">
        <v>0</v>
      </c>
      <c r="E103" s="266">
        <v>1672454</v>
      </c>
      <c r="F103" s="266">
        <v>1672454</v>
      </c>
      <c r="G103" s="266">
        <v>8419412</v>
      </c>
      <c r="H103" s="266"/>
      <c r="I103" s="8" t="b">
        <f t="shared" si="2"/>
        <v>1</v>
      </c>
      <c r="J103" s="440">
        <f t="shared" si="3"/>
        <v>0</v>
      </c>
      <c r="K103" s="289" t="s">
        <v>160</v>
      </c>
      <c r="L103" s="289" t="s">
        <v>159</v>
      </c>
      <c r="M103" s="266">
        <v>6746958</v>
      </c>
      <c r="N103" s="266">
        <v>0</v>
      </c>
      <c r="O103" s="266">
        <v>1672454</v>
      </c>
      <c r="P103" s="266">
        <v>1672454</v>
      </c>
      <c r="Q103" s="266">
        <v>8419412</v>
      </c>
    </row>
    <row r="104" spans="1:17" ht="11.25">
      <c r="A104" s="289" t="s">
        <v>161</v>
      </c>
      <c r="B104" s="289" t="s">
        <v>162</v>
      </c>
      <c r="C104" s="266">
        <v>6746958</v>
      </c>
      <c r="D104" s="266">
        <v>0</v>
      </c>
      <c r="E104" s="266">
        <v>1672454</v>
      </c>
      <c r="F104" s="266">
        <v>1672454</v>
      </c>
      <c r="G104" s="266">
        <v>8419412</v>
      </c>
      <c r="H104" s="266"/>
      <c r="I104" s="8" t="b">
        <f t="shared" si="2"/>
        <v>1</v>
      </c>
      <c r="J104" s="440">
        <f t="shared" si="3"/>
        <v>0</v>
      </c>
      <c r="K104" s="289" t="s">
        <v>161</v>
      </c>
      <c r="L104" s="289" t="s">
        <v>162</v>
      </c>
      <c r="M104" s="266">
        <v>6746958</v>
      </c>
      <c r="N104" s="266">
        <v>0</v>
      </c>
      <c r="O104" s="266">
        <v>1672454</v>
      </c>
      <c r="P104" s="266">
        <v>1672454</v>
      </c>
      <c r="Q104" s="266">
        <v>8419412</v>
      </c>
    </row>
    <row r="105" spans="1:17" ht="11.25">
      <c r="A105" s="289" t="s">
        <v>163</v>
      </c>
      <c r="B105" s="289" t="s">
        <v>164</v>
      </c>
      <c r="C105" s="266">
        <v>6746958</v>
      </c>
      <c r="D105" s="266">
        <v>0</v>
      </c>
      <c r="E105" s="266">
        <v>1672454</v>
      </c>
      <c r="F105" s="266">
        <v>1672454</v>
      </c>
      <c r="G105" s="266">
        <v>8419412</v>
      </c>
      <c r="H105" s="266"/>
      <c r="I105" s="8" t="b">
        <f t="shared" si="2"/>
        <v>1</v>
      </c>
      <c r="J105" s="440">
        <f t="shared" si="3"/>
        <v>0</v>
      </c>
      <c r="K105" s="289" t="s">
        <v>163</v>
      </c>
      <c r="L105" s="289" t="s">
        <v>164</v>
      </c>
      <c r="M105" s="266">
        <v>6746958</v>
      </c>
      <c r="N105" s="266">
        <v>0</v>
      </c>
      <c r="O105" s="266">
        <v>1672454</v>
      </c>
      <c r="P105" s="266">
        <v>1672454</v>
      </c>
      <c r="Q105" s="266">
        <v>8419412</v>
      </c>
    </row>
    <row r="106" spans="1:17" ht="11.25">
      <c r="A106" s="289" t="s">
        <v>165</v>
      </c>
      <c r="B106" s="289" t="s">
        <v>166</v>
      </c>
      <c r="C106" s="266">
        <v>2678000</v>
      </c>
      <c r="D106" s="266">
        <v>0</v>
      </c>
      <c r="E106" s="266">
        <v>832400</v>
      </c>
      <c r="F106" s="266">
        <v>832400</v>
      </c>
      <c r="G106" s="266">
        <v>3510400</v>
      </c>
      <c r="H106" s="266"/>
      <c r="I106" s="8" t="b">
        <f t="shared" si="2"/>
        <v>1</v>
      </c>
      <c r="J106" s="440">
        <f t="shared" si="3"/>
        <v>0</v>
      </c>
      <c r="K106" s="289" t="s">
        <v>165</v>
      </c>
      <c r="L106" s="289" t="s">
        <v>166</v>
      </c>
      <c r="M106" s="266">
        <v>2678000</v>
      </c>
      <c r="N106" s="266">
        <v>0</v>
      </c>
      <c r="O106" s="266">
        <v>832400</v>
      </c>
      <c r="P106" s="266">
        <v>832400</v>
      </c>
      <c r="Q106" s="266">
        <v>3510400</v>
      </c>
    </row>
    <row r="107" spans="1:17" ht="11.25">
      <c r="A107" s="289" t="s">
        <v>167</v>
      </c>
      <c r="B107" s="289" t="s">
        <v>328</v>
      </c>
      <c r="C107" s="266">
        <v>4068958</v>
      </c>
      <c r="D107" s="266">
        <v>0</v>
      </c>
      <c r="E107" s="266">
        <v>840054</v>
      </c>
      <c r="F107" s="266">
        <v>840054</v>
      </c>
      <c r="G107" s="266">
        <v>4909012</v>
      </c>
      <c r="H107" s="266"/>
      <c r="I107" s="8" t="b">
        <f t="shared" si="2"/>
        <v>1</v>
      </c>
      <c r="J107" s="440">
        <f t="shared" si="3"/>
        <v>0</v>
      </c>
      <c r="K107" s="289" t="s">
        <v>167</v>
      </c>
      <c r="L107" s="289" t="s">
        <v>328</v>
      </c>
      <c r="M107" s="266">
        <v>4068958</v>
      </c>
      <c r="N107" s="266">
        <v>0</v>
      </c>
      <c r="O107" s="266">
        <v>840054</v>
      </c>
      <c r="P107" s="266">
        <v>840054</v>
      </c>
      <c r="Q107" s="266">
        <v>4909012</v>
      </c>
    </row>
    <row r="108" spans="1:17" ht="11.25">
      <c r="A108" s="285" t="s">
        <v>338</v>
      </c>
      <c r="B108" s="285" t="s">
        <v>338</v>
      </c>
      <c r="C108" s="300" t="s">
        <v>339</v>
      </c>
      <c r="D108" s="300" t="s">
        <v>339</v>
      </c>
      <c r="E108" s="300" t="s">
        <v>339</v>
      </c>
      <c r="F108" s="266"/>
      <c r="G108" s="300" t="s">
        <v>339</v>
      </c>
      <c r="H108" s="300"/>
      <c r="J108" s="440"/>
      <c r="K108" s="285" t="s">
        <v>338</v>
      </c>
      <c r="L108" s="285" t="s">
        <v>338</v>
      </c>
      <c r="M108" s="300" t="s">
        <v>339</v>
      </c>
      <c r="N108" s="300" t="s">
        <v>339</v>
      </c>
      <c r="O108" s="300" t="s">
        <v>339</v>
      </c>
      <c r="Q108" s="300" t="s">
        <v>339</v>
      </c>
    </row>
    <row r="109" spans="1:17" ht="11.25">
      <c r="A109" s="289" t="s">
        <v>157</v>
      </c>
      <c r="B109" s="285" t="s">
        <v>338</v>
      </c>
      <c r="C109" s="266">
        <v>0</v>
      </c>
      <c r="D109" s="266">
        <v>1126897399.17</v>
      </c>
      <c r="E109" s="266">
        <v>1126897399.17</v>
      </c>
      <c r="F109" s="266"/>
      <c r="G109" s="266">
        <v>0</v>
      </c>
      <c r="H109" s="266"/>
      <c r="J109" s="440"/>
      <c r="K109" s="289" t="s">
        <v>157</v>
      </c>
      <c r="L109" s="285" t="s">
        <v>338</v>
      </c>
      <c r="M109" s="266">
        <v>0</v>
      </c>
      <c r="N109" s="266">
        <v>1126897399.17</v>
      </c>
      <c r="O109" s="266">
        <v>1126897399.17</v>
      </c>
      <c r="Q109" s="266">
        <v>0</v>
      </c>
    </row>
    <row r="110" ht="11.25">
      <c r="J110" s="440"/>
    </row>
    <row r="111" ht="11.25">
      <c r="J111" s="440"/>
    </row>
    <row r="112" ht="11.25">
      <c r="J112" s="440"/>
    </row>
    <row r="113" spans="1:11" ht="11.25">
      <c r="A113" s="308" t="s">
        <v>344</v>
      </c>
      <c r="J113" s="440"/>
      <c r="K113" s="284" t="s">
        <v>344</v>
      </c>
    </row>
    <row r="114" ht="11.25">
      <c r="J114" s="440"/>
    </row>
    <row r="115" spans="1:11" ht="11.25">
      <c r="A115" s="303" t="s">
        <v>335</v>
      </c>
      <c r="J115" s="440"/>
      <c r="K115" s="284" t="s">
        <v>345</v>
      </c>
    </row>
    <row r="116" spans="9:10" ht="11.25">
      <c r="I116" s="306"/>
      <c r="J116" s="306"/>
    </row>
  </sheetData>
  <sheetProtection/>
  <mergeCells count="6">
    <mergeCell ref="A3:G3"/>
    <mergeCell ref="A4:G4"/>
    <mergeCell ref="A5:G5"/>
    <mergeCell ref="K3:Q3"/>
    <mergeCell ref="K4:Q4"/>
    <mergeCell ref="K5:Q5"/>
  </mergeCells>
  <printOptions horizontalCentered="1"/>
  <pageMargins left="0.31496062992125984" right="0.35433070866141736" top="0.37" bottom="0.37" header="0" footer="0"/>
  <pageSetup fitToHeight="1" fitToWidth="1" orientation="portrait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2:E9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2.28125" style="0" customWidth="1"/>
    <col min="2" max="2" width="12.28125" style="0" customWidth="1"/>
    <col min="3" max="3" width="37.7109375" style="0" bestFit="1" customWidth="1"/>
    <col min="4" max="4" width="17.57421875" style="297" bestFit="1" customWidth="1"/>
  </cols>
  <sheetData>
    <row r="2" spans="1:5" s="46" customFormat="1" ht="27.75" customHeight="1">
      <c r="A2" s="45"/>
      <c r="B2" s="430" t="s">
        <v>542</v>
      </c>
      <c r="C2" s="45"/>
      <c r="D2" s="45"/>
      <c r="E2" s="45"/>
    </row>
    <row r="4" spans="2:4" ht="18">
      <c r="B4" s="365" t="s">
        <v>193</v>
      </c>
      <c r="C4" s="366"/>
      <c r="D4" s="367"/>
    </row>
    <row r="6" spans="2:4" ht="12.75">
      <c r="B6" s="294" t="s">
        <v>217</v>
      </c>
      <c r="C6" s="294" t="s">
        <v>193</v>
      </c>
      <c r="D6" s="294" t="s">
        <v>242</v>
      </c>
    </row>
    <row r="7" spans="2:4" ht="18.75" customHeight="1">
      <c r="B7" s="364" t="s">
        <v>441</v>
      </c>
      <c r="C7" s="295" t="s">
        <v>341</v>
      </c>
      <c r="D7" s="296">
        <f>+'Nota 1.3.1'!D21</f>
        <v>3876067679.38</v>
      </c>
    </row>
    <row r="8" spans="2:4" ht="18.75" customHeight="1">
      <c r="B8" s="364" t="s">
        <v>442</v>
      </c>
      <c r="C8" s="295" t="s">
        <v>342</v>
      </c>
      <c r="D8" s="296">
        <f>+'Nota 1.3.2'!D22</f>
        <v>4352908435.13</v>
      </c>
    </row>
    <row r="9" spans="2:4" ht="15" customHeight="1">
      <c r="B9" s="362"/>
      <c r="C9" s="362" t="s">
        <v>343</v>
      </c>
      <c r="D9" s="363">
        <f>SUM(D7:D8)</f>
        <v>8228976114.51</v>
      </c>
    </row>
  </sheetData>
  <sheetProtection/>
  <hyperlinks>
    <hyperlink ref="B7" location="'Nota 1.3.1'!A1" display=" Nota 1.3.1"/>
    <hyperlink ref="B8" location="'Nota 1.3.2'!A1" display=" Nota 1.3.2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28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20.00390625" style="86" customWidth="1"/>
    <col min="2" max="2" width="13.421875" style="140" customWidth="1"/>
    <col min="3" max="3" width="39.8515625" style="86" customWidth="1"/>
    <col min="4" max="4" width="20.8515625" style="142" customWidth="1"/>
    <col min="5" max="5" width="3.00390625" style="142" customWidth="1"/>
    <col min="6" max="6" width="18.00390625" style="142" customWidth="1"/>
    <col min="7" max="7" width="20.140625" style="143" customWidth="1"/>
    <col min="8" max="8" width="34.28125" style="86" customWidth="1"/>
    <col min="9" max="9" width="15.28125" style="86" customWidth="1"/>
    <col min="10" max="16384" width="11.421875" style="86" customWidth="1"/>
  </cols>
  <sheetData>
    <row r="2" spans="1:5" s="46" customFormat="1" ht="27.75" customHeight="1">
      <c r="A2" s="45"/>
      <c r="B2" s="430" t="s">
        <v>543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8" ht="18">
      <c r="B4" s="368" t="s">
        <v>481</v>
      </c>
      <c r="C4" s="368"/>
      <c r="D4" s="369"/>
      <c r="H4" s="141"/>
    </row>
    <row r="6" ht="12" thickBot="1">
      <c r="F6" s="144"/>
    </row>
    <row r="7" spans="2:7" ht="12" thickBot="1">
      <c r="B7" s="146" t="s">
        <v>217</v>
      </c>
      <c r="C7" s="146" t="s">
        <v>250</v>
      </c>
      <c r="D7" s="147" t="s">
        <v>242</v>
      </c>
      <c r="E7" s="148"/>
      <c r="G7" s="142"/>
    </row>
    <row r="8" spans="1:7" ht="16.5" customHeight="1">
      <c r="A8" s="140"/>
      <c r="B8" s="371" t="s">
        <v>444</v>
      </c>
      <c r="C8" s="153" t="s">
        <v>287</v>
      </c>
      <c r="D8" s="154">
        <f>+'BC 17'!G79</f>
        <v>999333.26</v>
      </c>
      <c r="E8" s="155"/>
      <c r="G8" s="142"/>
    </row>
    <row r="9" spans="1:8" ht="16.5" customHeight="1">
      <c r="A9" s="140"/>
      <c r="B9" s="370" t="s">
        <v>445</v>
      </c>
      <c r="C9" s="153" t="s">
        <v>17</v>
      </c>
      <c r="D9" s="154">
        <f>+'BC 17'!G80</f>
        <v>231613611.07</v>
      </c>
      <c r="E9" s="155"/>
      <c r="G9" s="142"/>
      <c r="H9" s="9"/>
    </row>
    <row r="10" spans="1:7" ht="16.5" customHeight="1">
      <c r="A10" s="140"/>
      <c r="B10" s="370" t="s">
        <v>446</v>
      </c>
      <c r="C10" s="153" t="s">
        <v>19</v>
      </c>
      <c r="D10" s="154">
        <f>+'BC 17'!G86</f>
        <v>1596842.71</v>
      </c>
      <c r="E10" s="155"/>
      <c r="G10" s="142"/>
    </row>
    <row r="11" spans="1:8" ht="16.5" customHeight="1">
      <c r="A11" s="140"/>
      <c r="B11" s="370" t="s">
        <v>447</v>
      </c>
      <c r="C11" s="153" t="s">
        <v>12</v>
      </c>
      <c r="D11" s="154">
        <f>+'BC 17'!G87</f>
        <v>60548469.29</v>
      </c>
      <c r="E11" s="155"/>
      <c r="G11" s="142"/>
      <c r="H11" s="263"/>
    </row>
    <row r="12" spans="1:8" ht="16.5" customHeight="1">
      <c r="A12" s="140"/>
      <c r="B12" s="370" t="s">
        <v>448</v>
      </c>
      <c r="C12" s="153" t="s">
        <v>26</v>
      </c>
      <c r="D12" s="154">
        <f>+'BC 17'!G88</f>
        <v>302274223.39</v>
      </c>
      <c r="E12" s="155"/>
      <c r="G12" s="142"/>
      <c r="H12" s="9"/>
    </row>
    <row r="13" spans="1:7" ht="16.5" customHeight="1">
      <c r="A13" s="140"/>
      <c r="B13" s="370" t="s">
        <v>449</v>
      </c>
      <c r="C13" s="150" t="s">
        <v>6</v>
      </c>
      <c r="D13" s="154">
        <f>+'BC 17'!G89</f>
        <v>1295314776.46</v>
      </c>
      <c r="E13" s="152"/>
      <c r="G13" s="142"/>
    </row>
    <row r="14" spans="1:7" ht="16.5" customHeight="1">
      <c r="A14" s="140"/>
      <c r="B14" s="370" t="s">
        <v>450</v>
      </c>
      <c r="C14" s="153" t="s">
        <v>286</v>
      </c>
      <c r="D14" s="154">
        <f>+'BC 17'!G90</f>
        <v>1550918.78</v>
      </c>
      <c r="E14" s="155"/>
      <c r="G14" s="142"/>
    </row>
    <row r="15" spans="1:8" ht="16.5" customHeight="1">
      <c r="A15" s="140"/>
      <c r="B15" s="370" t="s">
        <v>451</v>
      </c>
      <c r="C15" s="156" t="s">
        <v>23</v>
      </c>
      <c r="D15" s="154">
        <f>+'BC 17'!G91</f>
        <v>1484711.5</v>
      </c>
      <c r="E15" s="155"/>
      <c r="G15" s="142"/>
      <c r="H15" s="9"/>
    </row>
    <row r="16" spans="1:7" ht="16.5" customHeight="1">
      <c r="A16" s="140"/>
      <c r="B16" s="370" t="s">
        <v>452</v>
      </c>
      <c r="C16" s="153" t="s">
        <v>11</v>
      </c>
      <c r="D16" s="154">
        <f>+'BC 17'!G92</f>
        <v>84370126.06</v>
      </c>
      <c r="E16" s="152"/>
      <c r="G16" s="142"/>
    </row>
    <row r="17" spans="1:8" ht="16.5" customHeight="1">
      <c r="A17" s="140"/>
      <c r="B17" s="370" t="s">
        <v>453</v>
      </c>
      <c r="C17" s="153" t="s">
        <v>2</v>
      </c>
      <c r="D17" s="154">
        <f>+'BC 17'!G93</f>
        <v>406037693.49</v>
      </c>
      <c r="E17" s="155"/>
      <c r="G17" s="142"/>
      <c r="H17" s="9"/>
    </row>
    <row r="18" spans="1:7" ht="16.5" customHeight="1">
      <c r="A18" s="140"/>
      <c r="B18" s="370" t="s">
        <v>454</v>
      </c>
      <c r="C18" s="153" t="s">
        <v>18</v>
      </c>
      <c r="D18" s="154">
        <f>+'BC 17'!G84</f>
        <v>0</v>
      </c>
      <c r="E18" s="155"/>
      <c r="G18" s="142"/>
    </row>
    <row r="19" spans="1:7" ht="16.5" customHeight="1">
      <c r="A19" s="140"/>
      <c r="B19" s="370" t="s">
        <v>455</v>
      </c>
      <c r="C19" s="153" t="s">
        <v>9</v>
      </c>
      <c r="D19" s="154">
        <f>+'BC 17'!G98</f>
        <v>1487472598.37</v>
      </c>
      <c r="E19" s="152"/>
      <c r="G19" s="142"/>
    </row>
    <row r="20" spans="1:7" ht="16.5" customHeight="1" thickBot="1">
      <c r="A20" s="140"/>
      <c r="B20" s="394" t="s">
        <v>456</v>
      </c>
      <c r="C20" s="156" t="s">
        <v>281</v>
      </c>
      <c r="D20" s="154">
        <v>2804375</v>
      </c>
      <c r="E20" s="155"/>
      <c r="G20" s="142"/>
    </row>
    <row r="21" spans="2:7" ht="12" thickBot="1">
      <c r="B21" s="158"/>
      <c r="C21" s="158" t="s">
        <v>24</v>
      </c>
      <c r="D21" s="159">
        <f>+SUM(D8:D20)</f>
        <v>3876067679.38</v>
      </c>
      <c r="E21" s="160"/>
      <c r="G21" s="161"/>
    </row>
    <row r="23" ht="11.25">
      <c r="E23" s="162"/>
    </row>
    <row r="24" ht="11.25">
      <c r="G24" s="142"/>
    </row>
    <row r="26" spans="4:5" ht="11.25">
      <c r="D26" s="86"/>
      <c r="E26" s="86"/>
    </row>
    <row r="27" spans="4:5" ht="11.25">
      <c r="D27" s="86"/>
      <c r="E27" s="86"/>
    </row>
    <row r="28" spans="4:5" ht="11.25">
      <c r="D28" s="86"/>
      <c r="E28" s="86"/>
    </row>
  </sheetData>
  <sheetProtection/>
  <hyperlinks>
    <hyperlink ref="B12" location="'Nota 1.3.1.5'!A1" display="Nota 1.3.1.5"/>
    <hyperlink ref="B13" location="'Nota 1.3.1.6'!A1" display="Nota 1.3.1.6"/>
    <hyperlink ref="B16" location="'Nota 1.3.1.9'!A1" display="Nota 1.3.1.9"/>
    <hyperlink ref="B19" location="'Nota 1.3.1.12'!A1" display="Nota 1.3.1.12"/>
    <hyperlink ref="B8" location="'Nota 1.3.1.1'!A1" display="Nota 1.3.1.1"/>
    <hyperlink ref="B9" location="'Nota 1.3.1.2'!A1" display="Nota 1.3.1.2"/>
    <hyperlink ref="B10" location="'Nota 1.3.1.3'!A1" display="Nota 1.3.1.3"/>
    <hyperlink ref="B11" location="'Nota 1.3.1.4'!A1" display="Nota 1.3.1.4"/>
    <hyperlink ref="B14" location="'Nota 1.3.1.7'!A1" display="Nota 1.3.1.7"/>
    <hyperlink ref="B15" location="'Nota 1.3.1.8'!A1" display="Nota 1.3.1.8"/>
    <hyperlink ref="B17" location="'Nota 1.3.1.10'!A1" display="Nota 1.3.1.10"/>
    <hyperlink ref="B18" location="'Nota 1.3.1.11'!A1" display="Nota 1.3.1.11"/>
    <hyperlink ref="B20" location="'Nota 1.3.1.13'!A1" display="Nota 1.3.1.13"/>
  </hyperlinks>
  <printOptions horizontalCentered="1"/>
  <pageMargins left="0.2362204724409449" right="0.7480314960629921" top="0.66" bottom="0.984251968503937" header="0.75" footer="0.5118110236220472"/>
  <pageSetup fitToHeight="0" fitToWidth="1"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0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33.7109375" style="46" customWidth="1"/>
    <col min="3" max="3" width="22.8515625" style="46" customWidth="1"/>
    <col min="4" max="4" width="18.57421875" style="46" bestFit="1" customWidth="1"/>
    <col min="5" max="5" width="17.57421875" style="46" customWidth="1"/>
    <col min="6" max="6" width="35.0039062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444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287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27.75" customHeight="1">
      <c r="A7" s="62"/>
      <c r="B7" s="413" t="s">
        <v>480</v>
      </c>
      <c r="C7" s="377">
        <v>999333.26</v>
      </c>
      <c r="D7" s="373"/>
      <c r="E7" s="129">
        <f>+C7+D7</f>
        <v>999333.26</v>
      </c>
      <c r="F7" s="130"/>
      <c r="G7" s="46"/>
    </row>
    <row r="8" spans="1:7" ht="18.75" customHeight="1" thickBot="1">
      <c r="A8" s="62"/>
      <c r="B8" s="103"/>
      <c r="C8" s="378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999333.26</v>
      </c>
      <c r="D9" s="376">
        <f>SUM(D7:D8)</f>
        <v>0</v>
      </c>
      <c r="E9" s="105">
        <f>SUM(E7:E8)</f>
        <v>999333.26</v>
      </c>
      <c r="F9" s="131"/>
      <c r="G9" s="46"/>
    </row>
    <row r="10" spans="1:7" ht="11.25">
      <c r="A10" s="62"/>
      <c r="B10" s="84"/>
      <c r="C10" s="63"/>
      <c r="D10" s="63"/>
      <c r="E10" s="63"/>
      <c r="F10" s="136"/>
      <c r="G10" s="137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5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2.57421875" style="46" customWidth="1"/>
    <col min="3" max="3" width="23.57421875" style="46" customWidth="1"/>
    <col min="4" max="4" width="21.281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445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17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482</v>
      </c>
      <c r="C7" s="377">
        <f>+'BC 17'!C81</f>
        <v>26.42</v>
      </c>
      <c r="D7" s="420">
        <f>+'BC 17'!F81</f>
        <v>6.11</v>
      </c>
      <c r="E7" s="129">
        <f>+C7+D7</f>
        <v>32.53</v>
      </c>
      <c r="F7" s="130"/>
      <c r="G7" s="46"/>
    </row>
    <row r="8" spans="1:7" ht="18.75" customHeight="1">
      <c r="A8" s="62"/>
      <c r="B8" s="101" t="s">
        <v>483</v>
      </c>
      <c r="C8" s="379">
        <f>+'BC 17'!C82</f>
        <v>19856186.13</v>
      </c>
      <c r="D8" s="420">
        <f>+'BC 17'!F82</f>
        <v>82667.2</v>
      </c>
      <c r="E8" s="129">
        <f>+C8+D8</f>
        <v>19938853.33</v>
      </c>
      <c r="F8" s="130"/>
      <c r="G8" s="46"/>
    </row>
    <row r="9" spans="1:7" ht="18.75" customHeight="1">
      <c r="A9" s="62"/>
      <c r="B9" s="101" t="s">
        <v>484</v>
      </c>
      <c r="C9" s="379">
        <f>+'BC 17'!C83</f>
        <v>165489762.33</v>
      </c>
      <c r="D9" s="420">
        <f>+'BC 17'!F83</f>
        <v>46184962.88</v>
      </c>
      <c r="E9" s="129">
        <f>+C9+D9</f>
        <v>211674725.21</v>
      </c>
      <c r="F9" s="130"/>
      <c r="G9" s="46"/>
    </row>
    <row r="10" spans="1:7" ht="18.75" customHeight="1" thickBot="1">
      <c r="A10" s="62"/>
      <c r="B10" s="103"/>
      <c r="C10" s="378"/>
      <c r="D10" s="374"/>
      <c r="E10" s="104"/>
      <c r="F10" s="131"/>
      <c r="G10" s="46"/>
    </row>
    <row r="11" spans="1:7" ht="18.75" customHeight="1" thickBot="1">
      <c r="A11" s="62"/>
      <c r="B11" s="68" t="s">
        <v>24</v>
      </c>
      <c r="C11" s="376">
        <f>SUM(C7:C10)</f>
        <v>185345974.88000003</v>
      </c>
      <c r="D11" s="421">
        <f>SUM(D7:D10)</f>
        <v>46267636.190000005</v>
      </c>
      <c r="E11" s="105">
        <f>SUM(E7:E10)</f>
        <v>231613611.07</v>
      </c>
      <c r="F11" s="131"/>
      <c r="G11" s="46"/>
    </row>
    <row r="12" spans="1:7" ht="16.5" customHeight="1">
      <c r="A12" s="62"/>
      <c r="B12" s="84"/>
      <c r="C12" s="61"/>
      <c r="D12" s="61"/>
      <c r="E12" s="61"/>
      <c r="F12" s="135"/>
      <c r="G12" s="46"/>
    </row>
    <row r="13" spans="1:7" ht="11.25">
      <c r="A13" s="62"/>
      <c r="B13" s="84"/>
      <c r="C13" s="84"/>
      <c r="D13" s="84"/>
      <c r="E13" s="84"/>
      <c r="F13" s="107"/>
      <c r="G13" s="106"/>
    </row>
    <row r="14" spans="1:7" ht="11.25">
      <c r="A14" s="62"/>
      <c r="B14" s="84"/>
      <c r="C14" s="63"/>
      <c r="D14" s="63"/>
      <c r="E14" s="63"/>
      <c r="F14" s="136"/>
      <c r="G14" s="137"/>
    </row>
    <row r="15" spans="2:5" ht="12">
      <c r="B15" s="289"/>
      <c r="C15" s="289"/>
      <c r="D15" s="289"/>
      <c r="E15" s="26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4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6.8515625" style="46" customWidth="1"/>
    <col min="3" max="3" width="21.7109375" style="46" customWidth="1"/>
    <col min="4" max="4" width="20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446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19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488</v>
      </c>
      <c r="C7" s="377">
        <f>+'BC 17'!C86</f>
        <v>1526800.39</v>
      </c>
      <c r="D7" s="420">
        <f>+'BC 17'!F86</f>
        <v>70042.32</v>
      </c>
      <c r="E7" s="129">
        <f>+C7+D7</f>
        <v>1596842.71</v>
      </c>
      <c r="F7" s="130"/>
      <c r="G7" s="46"/>
    </row>
    <row r="8" spans="1:7" ht="18.75" customHeight="1" thickBot="1">
      <c r="A8" s="62"/>
      <c r="B8" s="101"/>
      <c r="C8" s="379"/>
      <c r="D8" s="373"/>
      <c r="E8" s="129"/>
      <c r="F8" s="130"/>
      <c r="G8" s="46"/>
    </row>
    <row r="9" spans="1:7" ht="18.75" customHeight="1" thickBot="1">
      <c r="A9" s="62"/>
      <c r="B9" s="68" t="s">
        <v>24</v>
      </c>
      <c r="C9" s="376">
        <f>SUM(C7:C8)</f>
        <v>1526800.39</v>
      </c>
      <c r="D9" s="376">
        <f>SUM(D7:D8)</f>
        <v>70042.32</v>
      </c>
      <c r="E9" s="105">
        <f>SUM(E7:E8)</f>
        <v>1596842.71</v>
      </c>
      <c r="F9" s="130"/>
      <c r="G9" s="46"/>
    </row>
    <row r="10" spans="1:7" ht="18.75" customHeight="1">
      <c r="A10" s="62"/>
      <c r="B10" s="84"/>
      <c r="C10" s="61"/>
      <c r="D10" s="61"/>
      <c r="E10" s="61"/>
      <c r="F10" s="131"/>
      <c r="G10" s="46"/>
    </row>
    <row r="11" spans="1:7" ht="18.75" customHeight="1">
      <c r="A11" s="62"/>
      <c r="B11" s="84"/>
      <c r="C11" s="84"/>
      <c r="D11" s="84"/>
      <c r="E11" s="84"/>
      <c r="F11" s="131"/>
      <c r="G11" s="46"/>
    </row>
    <row r="12" spans="2:5" ht="12">
      <c r="B12" s="289"/>
      <c r="C12" s="289"/>
      <c r="D12" s="289"/>
      <c r="E12" s="266"/>
    </row>
    <row r="13" spans="2:5" ht="12">
      <c r="B13" s="289"/>
      <c r="C13" s="289"/>
      <c r="D13" s="289"/>
      <c r="E13" s="266"/>
    </row>
    <row r="14" spans="2:5" ht="12">
      <c r="B14" s="289"/>
      <c r="C14" s="289"/>
      <c r="D14" s="289"/>
      <c r="E14" s="26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5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31.140625" style="46" customWidth="1"/>
    <col min="3" max="3" width="24.57421875" style="46" customWidth="1"/>
    <col min="4" max="4" width="22.140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447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489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490</v>
      </c>
      <c r="C7" s="420">
        <f>+'BC 17'!C87</f>
        <v>52728616.07</v>
      </c>
      <c r="D7" s="420">
        <f>+'BC 17'!F87</f>
        <v>7819853.22</v>
      </c>
      <c r="E7" s="129">
        <f>+C7+D7</f>
        <v>60548469.29</v>
      </c>
      <c r="F7" s="130"/>
      <c r="G7" s="46"/>
    </row>
    <row r="8" spans="1:7" ht="18.75" customHeight="1" thickBot="1">
      <c r="A8" s="62"/>
      <c r="B8" s="101"/>
      <c r="C8" s="379"/>
      <c r="D8" s="373"/>
      <c r="E8" s="129"/>
      <c r="F8" s="130"/>
      <c r="G8" s="46"/>
    </row>
    <row r="9" spans="1:7" ht="18.75" customHeight="1" thickBot="1">
      <c r="A9" s="62"/>
      <c r="B9" s="68" t="s">
        <v>24</v>
      </c>
      <c r="C9" s="376">
        <f>SUM(C7:C8)</f>
        <v>52728616.07</v>
      </c>
      <c r="D9" s="376">
        <f>SUM(D7:D8)</f>
        <v>7819853.22</v>
      </c>
      <c r="E9" s="105">
        <f>SUM(E7:E8)</f>
        <v>60548469.29</v>
      </c>
      <c r="F9" s="130"/>
      <c r="G9" s="46"/>
    </row>
    <row r="10" spans="1:7" ht="18.75" customHeight="1">
      <c r="A10" s="62"/>
      <c r="B10" s="84"/>
      <c r="C10" s="61"/>
      <c r="D10" s="61"/>
      <c r="E10" s="61"/>
      <c r="F10" s="131"/>
      <c r="G10" s="46"/>
    </row>
    <row r="11" spans="1:7" ht="18.75" customHeight="1">
      <c r="A11" s="62"/>
      <c r="B11" s="84"/>
      <c r="C11" s="84"/>
      <c r="D11" s="84"/>
      <c r="E11" s="84"/>
      <c r="F11" s="131"/>
      <c r="G11" s="46"/>
    </row>
    <row r="13" spans="2:5" ht="12">
      <c r="B13" s="289"/>
      <c r="C13" s="289"/>
      <c r="D13" s="289"/>
      <c r="E13" s="266"/>
    </row>
    <row r="14" spans="2:5" ht="12">
      <c r="B14" s="289"/>
      <c r="C14" s="289"/>
      <c r="D14" s="289"/>
      <c r="E14" s="266"/>
    </row>
    <row r="15" spans="2:5" ht="12">
      <c r="B15" s="289"/>
      <c r="C15" s="289"/>
      <c r="D15" s="289"/>
      <c r="E15" s="26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F24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25.57421875" style="114" customWidth="1"/>
    <col min="2" max="2" width="52.421875" style="113" customWidth="1"/>
    <col min="3" max="3" width="16.7109375" style="113" customWidth="1"/>
    <col min="4" max="4" width="19.140625" style="113" customWidth="1"/>
    <col min="5" max="5" width="15.421875" style="113" customWidth="1"/>
    <col min="6" max="6" width="21.140625" style="113" customWidth="1"/>
    <col min="7" max="8" width="17.421875" style="113" customWidth="1"/>
    <col min="9" max="16384" width="11.421875" style="113" customWidth="1"/>
  </cols>
  <sheetData>
    <row r="2" spans="1:5" s="46" customFormat="1" ht="27.75" customHeight="1">
      <c r="A2" s="45"/>
      <c r="B2" s="430" t="s">
        <v>448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5" ht="15">
      <c r="B4" s="382" t="s">
        <v>491</v>
      </c>
      <c r="C4" s="383"/>
      <c r="D4" s="383"/>
      <c r="E4" s="381"/>
    </row>
    <row r="6" ht="12" thickBot="1"/>
    <row r="7" spans="2:4" ht="18.75" customHeight="1" thickBot="1">
      <c r="B7" s="197" t="s">
        <v>552</v>
      </c>
      <c r="C7" s="218"/>
      <c r="D7" s="237">
        <f>+'BC 17'!C88</f>
        <v>300023463.77</v>
      </c>
    </row>
    <row r="8" spans="2:4" ht="19.5" customHeight="1">
      <c r="B8" s="233" t="s">
        <v>177</v>
      </c>
      <c r="C8" s="225"/>
      <c r="D8" s="234">
        <f>SUM(C9:C12)</f>
        <v>257799683.62</v>
      </c>
    </row>
    <row r="9" spans="2:4" ht="17.25" customHeight="1">
      <c r="B9" s="235" t="s">
        <v>271</v>
      </c>
      <c r="C9" s="224"/>
      <c r="D9" s="236"/>
    </row>
    <row r="10" spans="2:4" ht="17.25" customHeight="1">
      <c r="B10" s="278" t="s">
        <v>422</v>
      </c>
      <c r="C10" s="224">
        <f>+'[1]Hoja1'!$E$210+'[1]Hoja1'!$E$213</f>
        <v>255179816.37</v>
      </c>
      <c r="D10" s="236"/>
    </row>
    <row r="11" spans="2:4" ht="17.25" customHeight="1">
      <c r="B11" s="278" t="s">
        <v>677</v>
      </c>
      <c r="C11" s="224">
        <f>+'[1]Hoja1'!$E$211</f>
        <v>2619867.25</v>
      </c>
      <c r="D11" s="236"/>
    </row>
    <row r="12" spans="2:4" ht="27" customHeight="1">
      <c r="B12" s="278" t="s">
        <v>272</v>
      </c>
      <c r="C12" s="253"/>
      <c r="D12" s="236"/>
    </row>
    <row r="13" spans="2:4" ht="17.25" customHeight="1">
      <c r="B13" s="279" t="s">
        <v>178</v>
      </c>
      <c r="C13" s="253"/>
      <c r="D13" s="234">
        <f>+C14+C15+C16</f>
        <v>255548924</v>
      </c>
    </row>
    <row r="14" spans="2:4" ht="6" customHeight="1">
      <c r="B14" s="278"/>
      <c r="C14" s="253"/>
      <c r="D14" s="234"/>
    </row>
    <row r="15" spans="2:4" ht="20.25" customHeight="1">
      <c r="B15" s="278" t="s">
        <v>428</v>
      </c>
      <c r="C15" s="224"/>
      <c r="D15" s="236"/>
    </row>
    <row r="16" spans="2:4" ht="18" customHeight="1">
      <c r="B16" s="235" t="s">
        <v>676</v>
      </c>
      <c r="C16" s="253">
        <f>+'[1]Hoja1'!$D$209+'[1]Hoja1'!$D$212</f>
        <v>255548924</v>
      </c>
      <c r="D16" s="236"/>
    </row>
    <row r="17" spans="2:4" ht="18" customHeight="1">
      <c r="B17" s="235"/>
      <c r="C17" s="253"/>
      <c r="D17" s="236"/>
    </row>
    <row r="18" spans="2:4" ht="7.5" customHeight="1" thickBot="1">
      <c r="B18" s="235"/>
      <c r="C18" s="253"/>
      <c r="D18" s="236"/>
    </row>
    <row r="19" spans="2:6" ht="17.25" customHeight="1" thickBot="1">
      <c r="B19" s="197" t="s">
        <v>675</v>
      </c>
      <c r="C19" s="219"/>
      <c r="D19" s="237">
        <f>+D7+D8-D13</f>
        <v>302274223.39</v>
      </c>
      <c r="F19" s="115"/>
    </row>
    <row r="22" spans="4:6" ht="11.25">
      <c r="D22" s="498"/>
      <c r="E22" s="498"/>
      <c r="F22" s="498"/>
    </row>
    <row r="23" spans="4:6" ht="11.25">
      <c r="D23" s="494"/>
      <c r="E23" s="494"/>
      <c r="F23" s="96"/>
    </row>
    <row r="24" spans="4:6" ht="11.25">
      <c r="D24" s="126"/>
      <c r="E24" s="493"/>
      <c r="F24" s="493"/>
    </row>
  </sheetData>
  <sheetProtection/>
  <mergeCells count="3">
    <mergeCell ref="D22:F22"/>
    <mergeCell ref="D23:E23"/>
    <mergeCell ref="E24:F24"/>
  </mergeCells>
  <printOptions horizontalCentered="1"/>
  <pageMargins left="0.7480314960629921" right="0.7480314960629921" top="0.984251968503937" bottom="0.984251968503937" header="0" footer="0"/>
  <pageSetup fitToHeight="0" fitToWidth="1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F20"/>
  <sheetViews>
    <sheetView showGridLines="0" zoomScalePageLayoutView="0" workbookViewId="0" topLeftCell="A1">
      <selection activeCell="D14" sqref="D14"/>
    </sheetView>
  </sheetViews>
  <sheetFormatPr defaultColWidth="11.421875" defaultRowHeight="12.75"/>
  <cols>
    <col min="1" max="1" width="20.7109375" style="114" customWidth="1"/>
    <col min="2" max="2" width="52.421875" style="113" customWidth="1"/>
    <col min="3" max="3" width="16.7109375" style="113" customWidth="1"/>
    <col min="4" max="4" width="19.140625" style="113" customWidth="1"/>
    <col min="5" max="5" width="15.421875" style="113" customWidth="1"/>
    <col min="6" max="6" width="21.140625" style="113" customWidth="1"/>
    <col min="7" max="8" width="17.421875" style="113" customWidth="1"/>
    <col min="9" max="16384" width="11.421875" style="113" customWidth="1"/>
  </cols>
  <sheetData>
    <row r="2" spans="1:5" s="46" customFormat="1" ht="27.75" customHeight="1">
      <c r="A2" s="45"/>
      <c r="B2" s="430" t="s">
        <v>449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5" ht="15">
      <c r="B4" s="382" t="s">
        <v>492</v>
      </c>
      <c r="C4" s="383"/>
      <c r="D4" s="383"/>
      <c r="E4" s="381"/>
    </row>
    <row r="6" ht="12" thickBot="1"/>
    <row r="7" spans="2:4" ht="18.75" customHeight="1" thickBot="1">
      <c r="B7" s="197" t="s">
        <v>552</v>
      </c>
      <c r="C7" s="218"/>
      <c r="D7" s="237">
        <f>+'BC 17'!C89</f>
        <v>1293850800.17</v>
      </c>
    </row>
    <row r="8" spans="2:4" ht="19.5" customHeight="1">
      <c r="B8" s="233" t="s">
        <v>177</v>
      </c>
      <c r="C8" s="225"/>
      <c r="D8" s="234">
        <f>SUM(C9:C12)</f>
        <v>85121909.28</v>
      </c>
    </row>
    <row r="9" spans="2:4" ht="18" customHeight="1">
      <c r="B9" s="235"/>
      <c r="C9" s="224"/>
      <c r="D9" s="236"/>
    </row>
    <row r="10" spans="2:4" ht="27" customHeight="1">
      <c r="B10" s="278" t="s">
        <v>678</v>
      </c>
      <c r="C10" s="253">
        <v>1182107.29</v>
      </c>
      <c r="D10" s="236"/>
    </row>
    <row r="11" spans="2:4" ht="27" customHeight="1">
      <c r="B11" s="278" t="s">
        <v>679</v>
      </c>
      <c r="C11" s="253">
        <v>83657932.99</v>
      </c>
      <c r="D11" s="236"/>
    </row>
    <row r="12" spans="2:4" ht="27" customHeight="1">
      <c r="B12" s="278" t="s">
        <v>583</v>
      </c>
      <c r="C12" s="253">
        <v>281869</v>
      </c>
      <c r="D12" s="236"/>
    </row>
    <row r="13" spans="2:4" ht="23.25" customHeight="1">
      <c r="B13" s="279" t="s">
        <v>178</v>
      </c>
      <c r="C13" s="253"/>
      <c r="D13" s="234">
        <f>+C14</f>
        <v>83657932.99</v>
      </c>
    </row>
    <row r="14" spans="2:4" ht="27" customHeight="1">
      <c r="B14" s="278" t="s">
        <v>525</v>
      </c>
      <c r="C14" s="253">
        <v>83657932.99</v>
      </c>
      <c r="D14" s="236"/>
    </row>
    <row r="15" spans="2:4" ht="12" thickBot="1">
      <c r="B15" s="235"/>
      <c r="C15" s="253"/>
      <c r="D15" s="236"/>
    </row>
    <row r="16" spans="2:6" ht="21.75" customHeight="1" thickBot="1">
      <c r="B16" s="197" t="s">
        <v>675</v>
      </c>
      <c r="C16" s="219"/>
      <c r="D16" s="237">
        <f>+D7+D8-D13</f>
        <v>1295314776.46</v>
      </c>
      <c r="F16" s="115"/>
    </row>
    <row r="19" spans="4:6" ht="11.25">
      <c r="D19" s="498"/>
      <c r="E19" s="498"/>
      <c r="F19" s="498"/>
    </row>
    <row r="20" spans="4:6" ht="11.25">
      <c r="D20" s="494"/>
      <c r="E20" s="494"/>
      <c r="F20" s="96"/>
    </row>
  </sheetData>
  <sheetProtection/>
  <mergeCells count="2">
    <mergeCell ref="D19:F19"/>
    <mergeCell ref="D20:E20"/>
  </mergeCells>
  <printOptions horizontalCentered="1"/>
  <pageMargins left="0.7480314960629921" right="0.7480314960629921" top="0.984251968503937" bottom="0.984251968503937" header="0" footer="0"/>
  <pageSetup fitToHeight="0" fitToWidth="1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0"/>
  <sheetViews>
    <sheetView showGridLines="0" zoomScalePageLayoutView="0" workbookViewId="0" topLeftCell="A1">
      <selection activeCell="A11" sqref="A11"/>
    </sheetView>
  </sheetViews>
  <sheetFormatPr defaultColWidth="15.8515625" defaultRowHeight="12.75"/>
  <cols>
    <col min="1" max="1" width="22.140625" style="46" customWidth="1"/>
    <col min="2" max="2" width="31.140625" style="46" customWidth="1"/>
    <col min="3" max="3" width="24.57421875" style="46" customWidth="1"/>
    <col min="4" max="4" width="22.140625" style="46" customWidth="1"/>
    <col min="5" max="5" width="21.00390625" style="46" customWidth="1"/>
    <col min="6" max="6" width="43.57421875" style="46" customWidth="1"/>
    <col min="7" max="7" width="35.8515625" style="110" customWidth="1"/>
    <col min="8" max="16384" width="15.8515625" style="46" customWidth="1"/>
  </cols>
  <sheetData>
    <row r="2" spans="1:7" ht="27.75" customHeight="1">
      <c r="A2" s="45"/>
      <c r="B2" s="430" t="s">
        <v>450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493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39.75" customHeight="1">
      <c r="A7" s="62"/>
      <c r="B7" s="413" t="s">
        <v>526</v>
      </c>
      <c r="C7" s="429">
        <f>+'BC 17'!C90</f>
        <v>1550918.78</v>
      </c>
      <c r="D7" s="373"/>
      <c r="E7" s="129">
        <f>+C7+D7</f>
        <v>1550918.78</v>
      </c>
      <c r="F7" s="130"/>
      <c r="G7" s="46"/>
    </row>
    <row r="8" spans="1:7" ht="18.75" customHeight="1" thickBot="1">
      <c r="A8" s="62"/>
      <c r="B8" s="101"/>
      <c r="C8" s="379"/>
      <c r="D8" s="373"/>
      <c r="E8" s="129"/>
      <c r="F8" s="130"/>
      <c r="G8" s="46"/>
    </row>
    <row r="9" spans="1:7" ht="18.75" customHeight="1" thickBot="1">
      <c r="A9" s="62"/>
      <c r="B9" s="68" t="s">
        <v>24</v>
      </c>
      <c r="C9" s="376">
        <f>SUM(C7:C8)</f>
        <v>1550918.78</v>
      </c>
      <c r="D9" s="376">
        <f>SUM(D7:D8)</f>
        <v>0</v>
      </c>
      <c r="E9" s="105">
        <f>SUM(E7:E8)</f>
        <v>1550918.78</v>
      </c>
      <c r="F9" s="130"/>
      <c r="G9" s="46"/>
    </row>
    <row r="10" spans="1:7" ht="16.5" customHeight="1">
      <c r="A10" s="62"/>
      <c r="B10" s="84"/>
      <c r="C10" s="63"/>
      <c r="D10" s="63"/>
      <c r="E10" s="63"/>
      <c r="F10" s="135"/>
      <c r="G10" s="4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0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38.57421875" style="46" bestFit="1" customWidth="1"/>
    <col min="3" max="3" width="24.57421875" style="46" customWidth="1"/>
    <col min="4" max="4" width="22.140625" style="46" customWidth="1"/>
    <col min="5" max="5" width="21.00390625" style="46" customWidth="1"/>
    <col min="6" max="6" width="43.57421875" style="46" customWidth="1"/>
    <col min="7" max="7" width="35.8515625" style="110" customWidth="1"/>
    <col min="8" max="16384" width="15.8515625" style="46" customWidth="1"/>
  </cols>
  <sheetData>
    <row r="2" spans="1:7" ht="27.75" customHeight="1">
      <c r="A2" s="45"/>
      <c r="B2" s="430" t="s">
        <v>451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23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494</v>
      </c>
      <c r="C7" s="429">
        <f>+'BC 17'!C91</f>
        <v>1123955.5</v>
      </c>
      <c r="D7" s="420">
        <f>+'BC 17'!F91</f>
        <v>360756</v>
      </c>
      <c r="E7" s="129">
        <f>+C7+D7</f>
        <v>1484711.5</v>
      </c>
      <c r="F7" s="130"/>
      <c r="G7" s="46"/>
    </row>
    <row r="8" spans="1:7" ht="18.75" customHeight="1" thickBot="1">
      <c r="A8" s="62"/>
      <c r="B8" s="101"/>
      <c r="C8" s="379"/>
      <c r="D8" s="373"/>
      <c r="E8" s="129"/>
      <c r="F8" s="130"/>
      <c r="G8" s="46"/>
    </row>
    <row r="9" spans="1:7" ht="18.75" customHeight="1" thickBot="1">
      <c r="A9" s="62"/>
      <c r="B9" s="68" t="s">
        <v>24</v>
      </c>
      <c r="C9" s="376">
        <f>SUM(C7:C8)</f>
        <v>1123955.5</v>
      </c>
      <c r="D9" s="376">
        <f>SUM(D7:D8)</f>
        <v>360756</v>
      </c>
      <c r="E9" s="105">
        <f>SUM(E7:E8)</f>
        <v>1484711.5</v>
      </c>
      <c r="F9" s="130"/>
      <c r="G9" s="46"/>
    </row>
    <row r="10" spans="1:7" ht="16.5" customHeight="1">
      <c r="A10" s="62"/>
      <c r="B10" s="84"/>
      <c r="C10" s="63"/>
      <c r="D10" s="63"/>
      <c r="E10" s="63"/>
      <c r="F10" s="135"/>
      <c r="G10" s="46"/>
    </row>
  </sheetData>
  <sheetProtection/>
  <mergeCells count="1">
    <mergeCell ref="B4:E4"/>
  </mergeCells>
  <printOptions horizontalCentered="1"/>
  <pageMargins left="0.7" right="0.61" top="0.984251968503937" bottom="0.984251968503937" header="0.5118110236220472" footer="0.5118110236220472"/>
  <pageSetup fitToHeight="0" fitToWidth="1" horizontalDpi="300" verticalDpi="3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zoomScalePageLayoutView="0" workbookViewId="0" topLeftCell="A232">
      <selection activeCell="A1" sqref="A1:G16384"/>
    </sheetView>
  </sheetViews>
  <sheetFormatPr defaultColWidth="11.421875" defaultRowHeight="12.75"/>
  <cols>
    <col min="1" max="1" width="25.7109375" style="285" customWidth="1"/>
    <col min="2" max="2" width="50.7109375" style="285" customWidth="1"/>
    <col min="3" max="7" width="17.7109375" style="266" customWidth="1"/>
    <col min="8" max="16384" width="11.421875" style="268" customWidth="1"/>
  </cols>
  <sheetData>
    <row r="1" ht="11.25">
      <c r="B1" s="455"/>
    </row>
    <row r="3" spans="1:7" ht="12.75">
      <c r="A3" s="470" t="s">
        <v>38</v>
      </c>
      <c r="B3" s="474"/>
      <c r="C3" s="474"/>
      <c r="D3" s="474"/>
      <c r="E3" s="474"/>
      <c r="F3" s="474"/>
      <c r="G3" s="474"/>
    </row>
    <row r="4" spans="1:7" ht="12.75">
      <c r="A4" s="470" t="s">
        <v>347</v>
      </c>
      <c r="B4" s="474"/>
      <c r="C4" s="474"/>
      <c r="D4" s="474"/>
      <c r="E4" s="474"/>
      <c r="F4" s="474"/>
      <c r="G4" s="474"/>
    </row>
    <row r="5" spans="1:7" ht="12.75">
      <c r="A5" s="470" t="s">
        <v>603</v>
      </c>
      <c r="B5" s="474"/>
      <c r="C5" s="474"/>
      <c r="D5" s="474"/>
      <c r="E5" s="474"/>
      <c r="F5" s="474"/>
      <c r="G5" s="474"/>
    </row>
    <row r="8" spans="1:7" ht="11.25">
      <c r="A8" s="284" t="s">
        <v>604</v>
      </c>
      <c r="G8" s="267" t="s">
        <v>40</v>
      </c>
    </row>
    <row r="10" spans="1:7" ht="11.25">
      <c r="A10" s="284" t="s">
        <v>0</v>
      </c>
      <c r="B10" s="284" t="s">
        <v>233</v>
      </c>
      <c r="C10" s="299" t="s">
        <v>42</v>
      </c>
      <c r="D10" s="299" t="s">
        <v>234</v>
      </c>
      <c r="E10" s="299" t="s">
        <v>235</v>
      </c>
      <c r="F10" s="299" t="s">
        <v>236</v>
      </c>
      <c r="G10" s="299" t="s">
        <v>46</v>
      </c>
    </row>
    <row r="13" spans="1:7" ht="11.25">
      <c r="A13" s="289" t="s">
        <v>47</v>
      </c>
      <c r="B13" s="289" t="s">
        <v>48</v>
      </c>
      <c r="C13" s="266">
        <v>8202693139.33</v>
      </c>
      <c r="D13" s="266">
        <v>546995746.83</v>
      </c>
      <c r="E13" s="266">
        <v>512293359.65</v>
      </c>
      <c r="F13" s="266">
        <v>34702387.18</v>
      </c>
      <c r="G13" s="266">
        <v>8237395526.51</v>
      </c>
    </row>
    <row r="14" spans="1:7" ht="11.25">
      <c r="A14" s="289" t="s">
        <v>49</v>
      </c>
      <c r="B14" s="289" t="s">
        <v>50</v>
      </c>
      <c r="C14" s="266">
        <v>8202693139.33</v>
      </c>
      <c r="D14" s="266">
        <v>546995746.83</v>
      </c>
      <c r="E14" s="266">
        <v>512293359.65</v>
      </c>
      <c r="F14" s="266">
        <v>34702387.18</v>
      </c>
      <c r="G14" s="266">
        <v>8237395526.51</v>
      </c>
    </row>
    <row r="15" spans="1:7" ht="11.25">
      <c r="A15" s="289" t="s">
        <v>51</v>
      </c>
      <c r="B15" s="289" t="s">
        <v>52</v>
      </c>
      <c r="C15" s="266">
        <v>5911942949.86</v>
      </c>
      <c r="D15" s="266">
        <v>531178470.75</v>
      </c>
      <c r="E15" s="266">
        <v>287091720.37</v>
      </c>
      <c r="F15" s="266">
        <v>244086750.38</v>
      </c>
      <c r="G15" s="266">
        <v>6156029700.24</v>
      </c>
    </row>
    <row r="16" spans="1:7" ht="11.25">
      <c r="A16" s="289" t="s">
        <v>53</v>
      </c>
      <c r="B16" s="289" t="s">
        <v>52</v>
      </c>
      <c r="C16" s="266">
        <v>5911942949.86</v>
      </c>
      <c r="D16" s="266">
        <v>531178470.75</v>
      </c>
      <c r="E16" s="266">
        <v>287091720.37</v>
      </c>
      <c r="F16" s="266">
        <v>244086750.38</v>
      </c>
      <c r="G16" s="266">
        <v>6156029700.24</v>
      </c>
    </row>
    <row r="17" spans="1:7" ht="11.25">
      <c r="A17" s="289" t="s">
        <v>292</v>
      </c>
      <c r="B17" s="289" t="s">
        <v>293</v>
      </c>
      <c r="C17" s="266">
        <v>5813571655.5</v>
      </c>
      <c r="D17" s="266">
        <v>348230769.63</v>
      </c>
      <c r="E17" s="266">
        <v>11655714.3</v>
      </c>
      <c r="F17" s="266">
        <v>336575055.33</v>
      </c>
      <c r="G17" s="266">
        <v>6150146710.83</v>
      </c>
    </row>
    <row r="18" spans="1:7" ht="11.25">
      <c r="A18" s="289" t="s">
        <v>605</v>
      </c>
      <c r="B18" s="289" t="s">
        <v>606</v>
      </c>
      <c r="C18" s="266">
        <v>0</v>
      </c>
      <c r="D18" s="266">
        <v>76350334.91</v>
      </c>
      <c r="E18" s="266">
        <v>0</v>
      </c>
      <c r="F18" s="266">
        <v>0</v>
      </c>
      <c r="G18" s="266">
        <v>0</v>
      </c>
    </row>
    <row r="19" spans="1:7" ht="11.25">
      <c r="A19" s="289" t="s">
        <v>607</v>
      </c>
      <c r="B19" s="289" t="s">
        <v>606</v>
      </c>
      <c r="C19" s="266">
        <v>0</v>
      </c>
      <c r="D19" s="266">
        <v>0</v>
      </c>
      <c r="E19" s="266">
        <v>9180875.08</v>
      </c>
      <c r="F19" s="266">
        <v>0</v>
      </c>
      <c r="G19" s="266">
        <v>0</v>
      </c>
    </row>
    <row r="20" spans="1:7" ht="11.25">
      <c r="A20" s="289" t="s">
        <v>608</v>
      </c>
      <c r="B20" s="289" t="s">
        <v>609</v>
      </c>
      <c r="C20" s="266">
        <v>0</v>
      </c>
      <c r="D20" s="266">
        <v>271880433.3</v>
      </c>
      <c r="E20" s="266">
        <v>0</v>
      </c>
      <c r="F20" s="266">
        <v>0</v>
      </c>
      <c r="G20" s="266">
        <v>0</v>
      </c>
    </row>
    <row r="21" spans="1:7" ht="11.25">
      <c r="A21" s="289" t="s">
        <v>610</v>
      </c>
      <c r="B21" s="289" t="s">
        <v>611</v>
      </c>
      <c r="C21" s="266">
        <v>0</v>
      </c>
      <c r="D21" s="266">
        <v>0</v>
      </c>
      <c r="E21" s="266">
        <v>1.42</v>
      </c>
      <c r="F21" s="266">
        <v>0</v>
      </c>
      <c r="G21" s="266">
        <v>0</v>
      </c>
    </row>
    <row r="22" spans="1:7" ht="11.25">
      <c r="A22" s="289" t="s">
        <v>610</v>
      </c>
      <c r="B22" s="289" t="s">
        <v>611</v>
      </c>
      <c r="C22" s="266">
        <v>0</v>
      </c>
      <c r="D22" s="266">
        <v>0</v>
      </c>
      <c r="E22" s="266">
        <v>1000</v>
      </c>
      <c r="F22" s="266">
        <v>0</v>
      </c>
      <c r="G22" s="266">
        <v>0</v>
      </c>
    </row>
    <row r="23" spans="1:7" ht="11.25">
      <c r="A23" s="289" t="s">
        <v>610</v>
      </c>
      <c r="B23" s="289" t="s">
        <v>611</v>
      </c>
      <c r="C23" s="266">
        <v>0</v>
      </c>
      <c r="D23" s="266">
        <v>0</v>
      </c>
      <c r="E23" s="266">
        <v>35556.01</v>
      </c>
      <c r="F23" s="266">
        <v>0</v>
      </c>
      <c r="G23" s="266">
        <v>0</v>
      </c>
    </row>
    <row r="24" spans="1:7" ht="11.25">
      <c r="A24" s="289" t="s">
        <v>610</v>
      </c>
      <c r="B24" s="289" t="s">
        <v>611</v>
      </c>
      <c r="C24" s="266">
        <v>0</v>
      </c>
      <c r="D24" s="266">
        <v>0</v>
      </c>
      <c r="E24" s="266">
        <v>1000</v>
      </c>
      <c r="F24" s="266">
        <v>0</v>
      </c>
      <c r="G24" s="266">
        <v>0</v>
      </c>
    </row>
    <row r="25" spans="1:7" ht="11.25">
      <c r="A25" s="289" t="s">
        <v>610</v>
      </c>
      <c r="B25" s="289" t="s">
        <v>611</v>
      </c>
      <c r="C25" s="266">
        <v>0</v>
      </c>
      <c r="D25" s="266">
        <v>0</v>
      </c>
      <c r="E25" s="266">
        <v>481086.39</v>
      </c>
      <c r="F25" s="266">
        <v>0</v>
      </c>
      <c r="G25" s="266">
        <v>0</v>
      </c>
    </row>
    <row r="26" spans="1:7" ht="11.25">
      <c r="A26" s="289" t="s">
        <v>610</v>
      </c>
      <c r="B26" s="289" t="s">
        <v>611</v>
      </c>
      <c r="C26" s="266">
        <v>0</v>
      </c>
      <c r="D26" s="266">
        <v>0</v>
      </c>
      <c r="E26" s="266">
        <v>159610</v>
      </c>
      <c r="F26" s="266">
        <v>0</v>
      </c>
      <c r="G26" s="266">
        <v>0</v>
      </c>
    </row>
    <row r="27" spans="1:7" ht="11.25">
      <c r="A27" s="289" t="s">
        <v>612</v>
      </c>
      <c r="B27" s="289" t="s">
        <v>519</v>
      </c>
      <c r="C27" s="266">
        <v>0</v>
      </c>
      <c r="D27" s="266">
        <v>1.42</v>
      </c>
      <c r="E27" s="266">
        <v>0</v>
      </c>
      <c r="F27" s="266">
        <v>0</v>
      </c>
      <c r="G27" s="266">
        <v>0</v>
      </c>
    </row>
    <row r="28" spans="1:7" ht="11.25">
      <c r="A28" s="289" t="s">
        <v>612</v>
      </c>
      <c r="B28" s="289" t="s">
        <v>519</v>
      </c>
      <c r="C28" s="266">
        <v>0</v>
      </c>
      <c r="D28" s="266">
        <v>0</v>
      </c>
      <c r="E28" s="266">
        <v>1796585.4</v>
      </c>
      <c r="F28" s="266">
        <v>0</v>
      </c>
      <c r="G28" s="266">
        <v>0</v>
      </c>
    </row>
    <row r="29" spans="1:7" ht="11.25">
      <c r="A29" s="289" t="s">
        <v>294</v>
      </c>
      <c r="B29" s="289" t="s">
        <v>54</v>
      </c>
      <c r="C29" s="266">
        <v>94438713.85</v>
      </c>
      <c r="D29" s="266">
        <v>179899485.68</v>
      </c>
      <c r="E29" s="266">
        <v>271880433.3</v>
      </c>
      <c r="F29" s="266">
        <v>-91980947.62</v>
      </c>
      <c r="G29" s="266">
        <v>2457766.23</v>
      </c>
    </row>
    <row r="30" spans="1:7" ht="11.25">
      <c r="A30" s="289" t="s">
        <v>605</v>
      </c>
      <c r="B30" s="289" t="s">
        <v>54</v>
      </c>
      <c r="C30" s="266">
        <v>0</v>
      </c>
      <c r="D30" s="266">
        <v>4619134.95</v>
      </c>
      <c r="E30" s="266">
        <v>0</v>
      </c>
      <c r="F30" s="266">
        <v>0</v>
      </c>
      <c r="G30" s="266">
        <v>0</v>
      </c>
    </row>
    <row r="31" spans="1:7" ht="11.25">
      <c r="A31" s="289" t="s">
        <v>608</v>
      </c>
      <c r="B31" s="289" t="s">
        <v>54</v>
      </c>
      <c r="C31" s="266">
        <v>0</v>
      </c>
      <c r="D31" s="266">
        <v>0</v>
      </c>
      <c r="E31" s="266">
        <v>271880433.3</v>
      </c>
      <c r="F31" s="266">
        <v>0</v>
      </c>
      <c r="G31" s="266">
        <v>0</v>
      </c>
    </row>
    <row r="32" spans="1:7" ht="11.25">
      <c r="A32" s="289" t="s">
        <v>613</v>
      </c>
      <c r="B32" s="289" t="s">
        <v>54</v>
      </c>
      <c r="C32" s="266">
        <v>0</v>
      </c>
      <c r="D32" s="266">
        <v>11601988.34</v>
      </c>
      <c r="E32" s="266">
        <v>0</v>
      </c>
      <c r="F32" s="266">
        <v>0</v>
      </c>
      <c r="G32" s="266">
        <v>0</v>
      </c>
    </row>
    <row r="33" spans="1:7" ht="11.25">
      <c r="A33" s="289" t="s">
        <v>613</v>
      </c>
      <c r="B33" s="289" t="s">
        <v>54</v>
      </c>
      <c r="C33" s="266">
        <v>0</v>
      </c>
      <c r="D33" s="266">
        <v>83657932.99</v>
      </c>
      <c r="E33" s="266">
        <v>0</v>
      </c>
      <c r="F33" s="266">
        <v>0</v>
      </c>
      <c r="G33" s="266">
        <v>0</v>
      </c>
    </row>
    <row r="34" spans="1:7" ht="11.25">
      <c r="A34" s="289" t="s">
        <v>614</v>
      </c>
      <c r="B34" s="289" t="s">
        <v>54</v>
      </c>
      <c r="C34" s="266">
        <v>0</v>
      </c>
      <c r="D34" s="266">
        <v>75573977</v>
      </c>
      <c r="E34" s="266">
        <v>0</v>
      </c>
      <c r="F34" s="266">
        <v>0</v>
      </c>
      <c r="G34" s="266">
        <v>0</v>
      </c>
    </row>
    <row r="35" spans="1:7" ht="11.25">
      <c r="A35" s="289" t="s">
        <v>615</v>
      </c>
      <c r="B35" s="289" t="s">
        <v>54</v>
      </c>
      <c r="C35" s="266">
        <v>0</v>
      </c>
      <c r="D35" s="266">
        <v>2649867</v>
      </c>
      <c r="E35" s="266">
        <v>0</v>
      </c>
      <c r="F35" s="266">
        <v>0</v>
      </c>
      <c r="G35" s="266">
        <v>0</v>
      </c>
    </row>
    <row r="36" spans="1:7" ht="11.25">
      <c r="A36" s="289" t="s">
        <v>616</v>
      </c>
      <c r="B36" s="289" t="s">
        <v>617</v>
      </c>
      <c r="C36" s="266">
        <v>0</v>
      </c>
      <c r="D36" s="266">
        <v>1796585.4</v>
      </c>
      <c r="E36" s="266">
        <v>0</v>
      </c>
      <c r="F36" s="266">
        <v>0</v>
      </c>
      <c r="G36" s="266">
        <v>0</v>
      </c>
    </row>
    <row r="37" spans="1:7" ht="11.25">
      <c r="A37" s="289" t="s">
        <v>295</v>
      </c>
      <c r="B37" s="289" t="s">
        <v>55</v>
      </c>
      <c r="C37" s="266">
        <v>3734580.26</v>
      </c>
      <c r="D37" s="266">
        <v>3048215.44</v>
      </c>
      <c r="E37" s="266">
        <v>3555572.77</v>
      </c>
      <c r="F37" s="266">
        <v>-507357.33</v>
      </c>
      <c r="G37" s="266">
        <v>3227222.93</v>
      </c>
    </row>
    <row r="38" spans="1:7" ht="11.25">
      <c r="A38" s="289" t="s">
        <v>618</v>
      </c>
      <c r="B38" s="289" t="s">
        <v>619</v>
      </c>
      <c r="C38" s="266">
        <v>0</v>
      </c>
      <c r="D38" s="266">
        <v>3048215.44</v>
      </c>
      <c r="E38" s="266">
        <v>0</v>
      </c>
      <c r="F38" s="266">
        <v>0</v>
      </c>
      <c r="G38" s="266">
        <v>0</v>
      </c>
    </row>
    <row r="39" spans="1:7" ht="11.25">
      <c r="A39" s="289" t="s">
        <v>618</v>
      </c>
      <c r="B39" s="289" t="s">
        <v>620</v>
      </c>
      <c r="C39" s="266">
        <v>0</v>
      </c>
      <c r="D39" s="266">
        <v>0</v>
      </c>
      <c r="E39" s="266">
        <v>3555572.77</v>
      </c>
      <c r="F39" s="266">
        <v>0</v>
      </c>
      <c r="G39" s="266">
        <v>0</v>
      </c>
    </row>
    <row r="40" spans="1:7" ht="11.25">
      <c r="A40" s="289" t="s">
        <v>296</v>
      </c>
      <c r="B40" s="289" t="s">
        <v>329</v>
      </c>
      <c r="C40" s="266">
        <v>99000</v>
      </c>
      <c r="D40" s="266">
        <v>0</v>
      </c>
      <c r="E40" s="266">
        <v>0</v>
      </c>
      <c r="F40" s="266">
        <v>0</v>
      </c>
      <c r="G40" s="266">
        <v>99000</v>
      </c>
    </row>
    <row r="41" spans="1:7" ht="11.25">
      <c r="A41" s="289" t="s">
        <v>297</v>
      </c>
      <c r="B41" s="289" t="s">
        <v>298</v>
      </c>
      <c r="C41" s="266">
        <v>99000.25</v>
      </c>
      <c r="D41" s="266">
        <v>0</v>
      </c>
      <c r="E41" s="266">
        <v>0</v>
      </c>
      <c r="F41" s="266">
        <v>0</v>
      </c>
      <c r="G41" s="266">
        <v>99000.25</v>
      </c>
    </row>
    <row r="42" spans="1:7" ht="11.25">
      <c r="A42" s="289" t="s">
        <v>56</v>
      </c>
      <c r="B42" s="289" t="s">
        <v>57</v>
      </c>
      <c r="C42" s="266">
        <v>0</v>
      </c>
      <c r="D42" s="266">
        <v>0</v>
      </c>
      <c r="E42" s="266">
        <v>0</v>
      </c>
      <c r="F42" s="266">
        <v>0</v>
      </c>
      <c r="G42" s="266">
        <v>0</v>
      </c>
    </row>
    <row r="43" spans="1:7" ht="11.25">
      <c r="A43" s="289" t="s">
        <v>58</v>
      </c>
      <c r="B43" s="289" t="s">
        <v>59</v>
      </c>
      <c r="C43" s="266">
        <v>2290750189.47</v>
      </c>
      <c r="D43" s="266">
        <v>15817276.08</v>
      </c>
      <c r="E43" s="266">
        <v>225201639.28</v>
      </c>
      <c r="F43" s="266">
        <v>-209384363.2</v>
      </c>
      <c r="G43" s="266">
        <v>2081365826.27</v>
      </c>
    </row>
    <row r="44" spans="1:7" ht="11.25">
      <c r="A44" s="289" t="s">
        <v>348</v>
      </c>
      <c r="B44" s="289" t="s">
        <v>349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  <row r="45" spans="1:7" ht="11.25">
      <c r="A45" s="289" t="s">
        <v>60</v>
      </c>
      <c r="B45" s="289" t="s">
        <v>61</v>
      </c>
      <c r="C45" s="266">
        <v>119876883.92</v>
      </c>
      <c r="D45" s="266">
        <v>690227.76</v>
      </c>
      <c r="E45" s="266">
        <v>4131155.22</v>
      </c>
      <c r="F45" s="266">
        <v>-3440927.46</v>
      </c>
      <c r="G45" s="266">
        <v>116435956.46</v>
      </c>
    </row>
    <row r="46" spans="1:7" ht="11.25">
      <c r="A46" s="289" t="s">
        <v>62</v>
      </c>
      <c r="B46" s="289" t="s">
        <v>63</v>
      </c>
      <c r="C46" s="266">
        <v>37966430.87</v>
      </c>
      <c r="D46" s="266">
        <v>2000</v>
      </c>
      <c r="E46" s="266">
        <v>2576673.03</v>
      </c>
      <c r="F46" s="266">
        <v>-2574673.03</v>
      </c>
      <c r="G46" s="266">
        <v>35391757.84</v>
      </c>
    </row>
    <row r="47" spans="1:7" ht="11.25">
      <c r="A47" s="289" t="s">
        <v>605</v>
      </c>
      <c r="B47" s="289" t="s">
        <v>621</v>
      </c>
      <c r="C47" s="266">
        <v>0</v>
      </c>
      <c r="D47" s="266">
        <v>0</v>
      </c>
      <c r="E47" s="266">
        <v>2576673.03</v>
      </c>
      <c r="F47" s="266">
        <v>0</v>
      </c>
      <c r="G47" s="266">
        <v>0</v>
      </c>
    </row>
    <row r="48" spans="1:7" ht="11.25">
      <c r="A48" s="289" t="s">
        <v>616</v>
      </c>
      <c r="B48" s="289" t="s">
        <v>617</v>
      </c>
      <c r="C48" s="266">
        <v>0</v>
      </c>
      <c r="D48" s="266">
        <v>2000</v>
      </c>
      <c r="E48" s="266">
        <v>0</v>
      </c>
      <c r="F48" s="266">
        <v>0</v>
      </c>
      <c r="G48" s="266">
        <v>0</v>
      </c>
    </row>
    <row r="49" spans="1:7" ht="11.25">
      <c r="A49" s="289" t="s">
        <v>64</v>
      </c>
      <c r="B49" s="289" t="s">
        <v>65</v>
      </c>
      <c r="C49" s="266">
        <v>12692562</v>
      </c>
      <c r="D49" s="266">
        <v>675232.76</v>
      </c>
      <c r="E49" s="266">
        <v>481838</v>
      </c>
      <c r="F49" s="266">
        <v>193394.76</v>
      </c>
      <c r="G49" s="266">
        <v>12885956.76</v>
      </c>
    </row>
    <row r="50" spans="1:7" ht="11.25">
      <c r="A50" s="289" t="s">
        <v>622</v>
      </c>
      <c r="B50" s="289" t="s">
        <v>65</v>
      </c>
      <c r="C50" s="266">
        <v>0</v>
      </c>
      <c r="D50" s="266">
        <v>595232.76</v>
      </c>
      <c r="E50" s="266">
        <v>0</v>
      </c>
      <c r="F50" s="266">
        <v>0</v>
      </c>
      <c r="G50" s="266">
        <v>0</v>
      </c>
    </row>
    <row r="51" spans="1:7" ht="11.25">
      <c r="A51" s="289" t="s">
        <v>605</v>
      </c>
      <c r="B51" s="289" t="s">
        <v>623</v>
      </c>
      <c r="C51" s="266">
        <v>0</v>
      </c>
      <c r="D51" s="266">
        <v>0</v>
      </c>
      <c r="E51" s="266">
        <v>481838</v>
      </c>
      <c r="F51" s="266">
        <v>0</v>
      </c>
      <c r="G51" s="266">
        <v>0</v>
      </c>
    </row>
    <row r="52" spans="1:7" ht="11.25">
      <c r="A52" s="289" t="s">
        <v>612</v>
      </c>
      <c r="B52" s="289" t="s">
        <v>519</v>
      </c>
      <c r="C52" s="266">
        <v>0</v>
      </c>
      <c r="D52" s="266">
        <v>80000</v>
      </c>
      <c r="E52" s="266">
        <v>0</v>
      </c>
      <c r="F52" s="266">
        <v>0</v>
      </c>
      <c r="G52" s="266">
        <v>0</v>
      </c>
    </row>
    <row r="53" spans="1:7" ht="11.25">
      <c r="A53" s="289" t="s">
        <v>66</v>
      </c>
      <c r="B53" s="289" t="s">
        <v>67</v>
      </c>
      <c r="C53" s="266">
        <v>69217891.05</v>
      </c>
      <c r="D53" s="266">
        <v>12995</v>
      </c>
      <c r="E53" s="266">
        <v>1072644.19</v>
      </c>
      <c r="F53" s="266">
        <v>-1059649.19</v>
      </c>
      <c r="G53" s="266">
        <v>68158241.86</v>
      </c>
    </row>
    <row r="54" spans="1:7" ht="11.25">
      <c r="A54" s="289" t="s">
        <v>622</v>
      </c>
      <c r="B54" s="289" t="s">
        <v>67</v>
      </c>
      <c r="C54" s="266">
        <v>0</v>
      </c>
      <c r="D54" s="266">
        <v>12995</v>
      </c>
      <c r="E54" s="266">
        <v>0</v>
      </c>
      <c r="F54" s="266">
        <v>0</v>
      </c>
      <c r="G54" s="266">
        <v>0</v>
      </c>
    </row>
    <row r="55" spans="1:7" s="441" customFormat="1" ht="11.25">
      <c r="A55" s="289" t="s">
        <v>605</v>
      </c>
      <c r="B55" s="289" t="s">
        <v>67</v>
      </c>
      <c r="C55" s="266">
        <v>0</v>
      </c>
      <c r="D55" s="266">
        <v>0</v>
      </c>
      <c r="E55" s="266">
        <v>1072644.19</v>
      </c>
      <c r="F55" s="266">
        <v>0</v>
      </c>
      <c r="G55" s="266">
        <v>0</v>
      </c>
    </row>
    <row r="56" spans="1:7" s="441" customFormat="1" ht="11.25">
      <c r="A56" s="289" t="s">
        <v>350</v>
      </c>
      <c r="B56" s="289" t="s">
        <v>351</v>
      </c>
      <c r="C56" s="266">
        <v>0</v>
      </c>
      <c r="D56" s="266">
        <v>0</v>
      </c>
      <c r="E56" s="266">
        <v>0</v>
      </c>
      <c r="F56" s="266">
        <v>0</v>
      </c>
      <c r="G56" s="266">
        <v>0</v>
      </c>
    </row>
    <row r="57" spans="1:7" s="441" customFormat="1" ht="11.25">
      <c r="A57" s="289" t="s">
        <v>68</v>
      </c>
      <c r="B57" s="289" t="s">
        <v>69</v>
      </c>
      <c r="C57" s="266">
        <v>0</v>
      </c>
      <c r="D57" s="266">
        <v>0</v>
      </c>
      <c r="E57" s="266">
        <v>0</v>
      </c>
      <c r="F57" s="266">
        <v>0</v>
      </c>
      <c r="G57" s="266">
        <v>0</v>
      </c>
    </row>
    <row r="58" spans="1:7" s="441" customFormat="1" ht="11.25">
      <c r="A58" s="289" t="s">
        <v>275</v>
      </c>
      <c r="B58" s="289" t="s">
        <v>276</v>
      </c>
      <c r="C58" s="266">
        <v>2804375</v>
      </c>
      <c r="D58" s="266">
        <v>0</v>
      </c>
      <c r="E58" s="266">
        <v>0</v>
      </c>
      <c r="F58" s="266">
        <v>0</v>
      </c>
      <c r="G58" s="266">
        <v>2804375</v>
      </c>
    </row>
    <row r="59" spans="1:7" s="441" customFormat="1" ht="11.25">
      <c r="A59" s="289" t="s">
        <v>277</v>
      </c>
      <c r="B59" s="289" t="s">
        <v>330</v>
      </c>
      <c r="C59" s="266">
        <v>2804375</v>
      </c>
      <c r="D59" s="266">
        <v>0</v>
      </c>
      <c r="E59" s="266">
        <v>0</v>
      </c>
      <c r="F59" s="266">
        <v>0</v>
      </c>
      <c r="G59" s="266">
        <v>2804375</v>
      </c>
    </row>
    <row r="60" spans="1:7" s="441" customFormat="1" ht="11.25">
      <c r="A60" s="289" t="s">
        <v>352</v>
      </c>
      <c r="B60" s="289" t="s">
        <v>353</v>
      </c>
      <c r="C60" s="266">
        <v>0</v>
      </c>
      <c r="D60" s="266">
        <v>0</v>
      </c>
      <c r="E60" s="266">
        <v>0</v>
      </c>
      <c r="F60" s="266">
        <v>0</v>
      </c>
      <c r="G60" s="266">
        <v>0</v>
      </c>
    </row>
    <row r="61" spans="1:7" s="441" customFormat="1" ht="11.25">
      <c r="A61" s="289" t="s">
        <v>71</v>
      </c>
      <c r="B61" s="289" t="s">
        <v>72</v>
      </c>
      <c r="C61" s="266">
        <v>1274524519.75</v>
      </c>
      <c r="D61" s="266">
        <v>136605.81</v>
      </c>
      <c r="E61" s="266">
        <v>26162136.61</v>
      </c>
      <c r="F61" s="266">
        <v>-26025530.8</v>
      </c>
      <c r="G61" s="266">
        <v>1248498988.95</v>
      </c>
    </row>
    <row r="62" spans="1:7" s="441" customFormat="1" ht="11.25">
      <c r="A62" s="289" t="s">
        <v>73</v>
      </c>
      <c r="B62" s="289" t="s">
        <v>74</v>
      </c>
      <c r="C62" s="266">
        <v>478258587.26</v>
      </c>
      <c r="D62" s="266">
        <v>72401</v>
      </c>
      <c r="E62" s="266">
        <v>24533176</v>
      </c>
      <c r="F62" s="266">
        <v>-24460775</v>
      </c>
      <c r="G62" s="266">
        <v>453797812.26</v>
      </c>
    </row>
    <row r="63" spans="1:7" s="441" customFormat="1" ht="11.25">
      <c r="A63" s="289" t="s">
        <v>613</v>
      </c>
      <c r="B63" s="289" t="s">
        <v>624</v>
      </c>
      <c r="C63" s="266">
        <v>0</v>
      </c>
      <c r="D63" s="266">
        <v>0</v>
      </c>
      <c r="E63" s="266">
        <v>1182107.29</v>
      </c>
      <c r="F63" s="266">
        <v>0</v>
      </c>
      <c r="G63" s="266">
        <v>0</v>
      </c>
    </row>
    <row r="64" spans="1:7" s="441" customFormat="1" ht="11.25">
      <c r="A64" s="289" t="s">
        <v>625</v>
      </c>
      <c r="B64" s="289" t="s">
        <v>624</v>
      </c>
      <c r="C64" s="266">
        <v>0</v>
      </c>
      <c r="D64" s="266">
        <v>0</v>
      </c>
      <c r="E64" s="266">
        <v>23348890.71</v>
      </c>
      <c r="F64" s="266">
        <v>0</v>
      </c>
      <c r="G64" s="266">
        <v>0</v>
      </c>
    </row>
    <row r="65" spans="1:7" s="441" customFormat="1" ht="11.25">
      <c r="A65" s="289" t="s">
        <v>625</v>
      </c>
      <c r="B65" s="289" t="s">
        <v>624</v>
      </c>
      <c r="C65" s="266">
        <v>0</v>
      </c>
      <c r="D65" s="266">
        <v>0</v>
      </c>
      <c r="E65" s="266">
        <v>2178</v>
      </c>
      <c r="F65" s="266">
        <v>0</v>
      </c>
      <c r="G65" s="266">
        <v>0</v>
      </c>
    </row>
    <row r="66" spans="1:7" s="441" customFormat="1" ht="11.25">
      <c r="A66" s="289" t="s">
        <v>625</v>
      </c>
      <c r="B66" s="289" t="s">
        <v>624</v>
      </c>
      <c r="C66" s="266">
        <v>0</v>
      </c>
      <c r="D66" s="266">
        <v>72401</v>
      </c>
      <c r="E66" s="266">
        <v>0</v>
      </c>
      <c r="F66" s="266">
        <v>0</v>
      </c>
      <c r="G66" s="266">
        <v>0</v>
      </c>
    </row>
    <row r="67" spans="1:7" s="441" customFormat="1" ht="11.25">
      <c r="A67" s="289" t="s">
        <v>75</v>
      </c>
      <c r="B67" s="289" t="s">
        <v>310</v>
      </c>
      <c r="C67" s="266">
        <v>521381082.44</v>
      </c>
      <c r="D67" s="266">
        <v>64204.81</v>
      </c>
      <c r="E67" s="266">
        <v>1628960.61</v>
      </c>
      <c r="F67" s="266">
        <v>-1564755.8</v>
      </c>
      <c r="G67" s="266">
        <v>519816326.64</v>
      </c>
    </row>
    <row r="68" spans="1:7" s="441" customFormat="1" ht="11.25">
      <c r="A68" s="289" t="s">
        <v>625</v>
      </c>
      <c r="B68" s="289" t="s">
        <v>626</v>
      </c>
      <c r="C68" s="266">
        <v>0</v>
      </c>
      <c r="D68" s="266">
        <v>0</v>
      </c>
      <c r="E68" s="266">
        <v>1628960.61</v>
      </c>
      <c r="F68" s="266">
        <v>0</v>
      </c>
      <c r="G68" s="266">
        <v>0</v>
      </c>
    </row>
    <row r="69" spans="1:7" s="441" customFormat="1" ht="11.25">
      <c r="A69" s="289" t="s">
        <v>625</v>
      </c>
      <c r="B69" s="289" t="s">
        <v>626</v>
      </c>
      <c r="C69" s="266">
        <v>0</v>
      </c>
      <c r="D69" s="266">
        <v>64204.81</v>
      </c>
      <c r="E69" s="266">
        <v>0</v>
      </c>
      <c r="F69" s="266">
        <v>0</v>
      </c>
      <c r="G69" s="266">
        <v>0</v>
      </c>
    </row>
    <row r="70" spans="1:7" s="441" customFormat="1" ht="11.25">
      <c r="A70" s="289" t="s">
        <v>76</v>
      </c>
      <c r="B70" s="289" t="s">
        <v>311</v>
      </c>
      <c r="C70" s="266">
        <v>128941940.31</v>
      </c>
      <c r="D70" s="266">
        <v>0</v>
      </c>
      <c r="E70" s="266">
        <v>0</v>
      </c>
      <c r="F70" s="266">
        <v>0</v>
      </c>
      <c r="G70" s="266">
        <v>128941940.31</v>
      </c>
    </row>
    <row r="71" spans="1:7" s="442" customFormat="1" ht="11.25">
      <c r="A71" s="289" t="s">
        <v>77</v>
      </c>
      <c r="B71" s="289" t="s">
        <v>78</v>
      </c>
      <c r="C71" s="266">
        <v>68873061.83</v>
      </c>
      <c r="D71" s="266">
        <v>0</v>
      </c>
      <c r="E71" s="266">
        <v>0</v>
      </c>
      <c r="F71" s="266">
        <v>0</v>
      </c>
      <c r="G71" s="266">
        <v>68873061.83</v>
      </c>
    </row>
    <row r="72" spans="1:7" s="442" customFormat="1" ht="11.25">
      <c r="A72" s="289" t="s">
        <v>79</v>
      </c>
      <c r="B72" s="289" t="s">
        <v>312</v>
      </c>
      <c r="C72" s="266">
        <v>58105816.93</v>
      </c>
      <c r="D72" s="266">
        <v>0</v>
      </c>
      <c r="E72" s="266">
        <v>0</v>
      </c>
      <c r="F72" s="266">
        <v>0</v>
      </c>
      <c r="G72" s="266">
        <v>58105816.93</v>
      </c>
    </row>
    <row r="73" spans="1:7" s="442" customFormat="1" ht="11.25">
      <c r="A73" s="289" t="s">
        <v>80</v>
      </c>
      <c r="B73" s="289" t="s">
        <v>313</v>
      </c>
      <c r="C73" s="266">
        <v>18964030.98</v>
      </c>
      <c r="D73" s="266">
        <v>0</v>
      </c>
      <c r="E73" s="266">
        <v>0</v>
      </c>
      <c r="F73" s="266">
        <v>0</v>
      </c>
      <c r="G73" s="266">
        <v>18964030.98</v>
      </c>
    </row>
    <row r="74" spans="1:7" s="442" customFormat="1" ht="11.25">
      <c r="A74" s="289" t="s">
        <v>81</v>
      </c>
      <c r="B74" s="289" t="s">
        <v>82</v>
      </c>
      <c r="C74" s="266">
        <v>893544410.8</v>
      </c>
      <c r="D74" s="266">
        <v>14990442.51</v>
      </c>
      <c r="E74" s="266">
        <v>194908347.45</v>
      </c>
      <c r="F74" s="266">
        <v>-179917904.94</v>
      </c>
      <c r="G74" s="266">
        <v>713626505.86</v>
      </c>
    </row>
    <row r="75" spans="1:7" s="442" customFormat="1" ht="11.25">
      <c r="A75" s="289" t="s">
        <v>83</v>
      </c>
      <c r="B75" s="289" t="s">
        <v>84</v>
      </c>
      <c r="C75" s="266">
        <v>140833125.92</v>
      </c>
      <c r="D75" s="266">
        <v>4619239.84</v>
      </c>
      <c r="E75" s="266">
        <v>0</v>
      </c>
      <c r="F75" s="266">
        <v>4619239.84</v>
      </c>
      <c r="G75" s="266">
        <v>145452365.76</v>
      </c>
    </row>
    <row r="76" spans="1:7" s="442" customFormat="1" ht="11.25">
      <c r="A76" s="289" t="s">
        <v>627</v>
      </c>
      <c r="B76" s="289" t="s">
        <v>628</v>
      </c>
      <c r="C76" s="266">
        <v>0</v>
      </c>
      <c r="D76" s="266">
        <v>4619239.84</v>
      </c>
      <c r="E76" s="266">
        <v>0</v>
      </c>
      <c r="F76" s="266">
        <v>0</v>
      </c>
      <c r="G76" s="266">
        <v>0</v>
      </c>
    </row>
    <row r="77" spans="1:7" s="442" customFormat="1" ht="11.25">
      <c r="A77" s="289" t="s">
        <v>85</v>
      </c>
      <c r="B77" s="289" t="s">
        <v>314</v>
      </c>
      <c r="C77" s="266">
        <v>6972148.78</v>
      </c>
      <c r="D77" s="266">
        <v>6891029.36</v>
      </c>
      <c r="E77" s="266">
        <v>0</v>
      </c>
      <c r="F77" s="266">
        <v>6891029.36</v>
      </c>
      <c r="G77" s="266">
        <v>13863178.14</v>
      </c>
    </row>
    <row r="78" spans="1:7" s="442" customFormat="1" ht="11.25">
      <c r="A78" s="289" t="s">
        <v>629</v>
      </c>
      <c r="B78" s="289" t="s">
        <v>26</v>
      </c>
      <c r="C78" s="266">
        <v>0</v>
      </c>
      <c r="D78" s="266">
        <v>6891029.36</v>
      </c>
      <c r="E78" s="266">
        <v>0</v>
      </c>
      <c r="F78" s="266">
        <v>0</v>
      </c>
      <c r="G78" s="266">
        <v>0</v>
      </c>
    </row>
    <row r="79" spans="1:7" ht="11.25">
      <c r="A79" s="289" t="s">
        <v>172</v>
      </c>
      <c r="B79" s="289" t="s">
        <v>315</v>
      </c>
      <c r="C79" s="266">
        <v>686769928.4</v>
      </c>
      <c r="D79" s="266">
        <v>2691117.98</v>
      </c>
      <c r="E79" s="266">
        <v>177713493.2</v>
      </c>
      <c r="F79" s="266">
        <v>-175022375.22</v>
      </c>
      <c r="G79" s="266">
        <v>511747553.18</v>
      </c>
    </row>
    <row r="80" spans="1:7" ht="11.25">
      <c r="A80" s="289" t="s">
        <v>630</v>
      </c>
      <c r="B80" s="289" t="s">
        <v>631</v>
      </c>
      <c r="C80" s="266">
        <v>0</v>
      </c>
      <c r="D80" s="266">
        <v>339475.41</v>
      </c>
      <c r="E80" s="266">
        <v>0</v>
      </c>
      <c r="F80" s="266">
        <v>0</v>
      </c>
      <c r="G80" s="266">
        <v>0</v>
      </c>
    </row>
    <row r="81" spans="1:7" ht="11.25">
      <c r="A81" s="289" t="s">
        <v>632</v>
      </c>
      <c r="B81" s="289" t="s">
        <v>631</v>
      </c>
      <c r="C81" s="266">
        <v>0</v>
      </c>
      <c r="D81" s="266">
        <v>0</v>
      </c>
      <c r="E81" s="266">
        <v>2341.68</v>
      </c>
      <c r="F81" s="266">
        <v>0</v>
      </c>
      <c r="G81" s="266">
        <v>0</v>
      </c>
    </row>
    <row r="82" spans="1:7" ht="11.25">
      <c r="A82" s="289" t="s">
        <v>632</v>
      </c>
      <c r="B82" s="289" t="s">
        <v>315</v>
      </c>
      <c r="C82" s="266">
        <v>0</v>
      </c>
      <c r="D82" s="266">
        <v>0</v>
      </c>
      <c r="E82" s="266">
        <v>11701449.65</v>
      </c>
      <c r="F82" s="266">
        <v>0</v>
      </c>
      <c r="G82" s="266">
        <v>0</v>
      </c>
    </row>
    <row r="83" spans="1:7" ht="11.25">
      <c r="A83" s="289" t="s">
        <v>632</v>
      </c>
      <c r="B83" s="289" t="s">
        <v>315</v>
      </c>
      <c r="C83" s="266">
        <v>0</v>
      </c>
      <c r="D83" s="266">
        <v>2351642.57</v>
      </c>
      <c r="E83" s="266">
        <v>0</v>
      </c>
      <c r="F83" s="266">
        <v>0</v>
      </c>
      <c r="G83" s="266">
        <v>0</v>
      </c>
    </row>
    <row r="84" spans="1:7" ht="11.25">
      <c r="A84" s="289" t="s">
        <v>633</v>
      </c>
      <c r="B84" s="289" t="s">
        <v>634</v>
      </c>
      <c r="C84" s="266">
        <v>0</v>
      </c>
      <c r="D84" s="266">
        <v>0</v>
      </c>
      <c r="E84" s="266">
        <v>166009701.87</v>
      </c>
      <c r="F84" s="266">
        <v>0</v>
      </c>
      <c r="G84" s="266">
        <v>0</v>
      </c>
    </row>
    <row r="85" spans="1:7" ht="11.25">
      <c r="A85" s="289" t="s">
        <v>173</v>
      </c>
      <c r="B85" s="289" t="s">
        <v>316</v>
      </c>
      <c r="C85" s="266">
        <v>56329031.19</v>
      </c>
      <c r="D85" s="266">
        <v>220401.93</v>
      </c>
      <c r="E85" s="266">
        <v>14554677.74</v>
      </c>
      <c r="F85" s="266">
        <v>-14334275.81</v>
      </c>
      <c r="G85" s="266">
        <v>41994755.38</v>
      </c>
    </row>
    <row r="86" spans="1:7" ht="11.25">
      <c r="A86" s="289" t="s">
        <v>630</v>
      </c>
      <c r="B86" s="289" t="s">
        <v>635</v>
      </c>
      <c r="C86" s="266">
        <v>0</v>
      </c>
      <c r="D86" s="266">
        <v>27803.04</v>
      </c>
      <c r="E86" s="266">
        <v>0</v>
      </c>
      <c r="F86" s="266">
        <v>0</v>
      </c>
      <c r="G86" s="266">
        <v>0</v>
      </c>
    </row>
    <row r="87" spans="1:7" ht="11.25">
      <c r="A87" s="289" t="s">
        <v>632</v>
      </c>
      <c r="B87" s="289" t="s">
        <v>320</v>
      </c>
      <c r="C87" s="266">
        <v>0</v>
      </c>
      <c r="D87" s="266">
        <v>0</v>
      </c>
      <c r="E87" s="266">
        <v>318.41</v>
      </c>
      <c r="F87" s="266">
        <v>0</v>
      </c>
      <c r="G87" s="266">
        <v>0</v>
      </c>
    </row>
    <row r="88" spans="1:7" ht="11.25">
      <c r="A88" s="289" t="s">
        <v>632</v>
      </c>
      <c r="B88" s="289" t="s">
        <v>636</v>
      </c>
      <c r="C88" s="266">
        <v>0</v>
      </c>
      <c r="D88" s="266">
        <v>0</v>
      </c>
      <c r="E88" s="266">
        <v>958221.83</v>
      </c>
      <c r="F88" s="266">
        <v>0</v>
      </c>
      <c r="G88" s="266">
        <v>0</v>
      </c>
    </row>
    <row r="89" spans="1:7" ht="11.25">
      <c r="A89" s="289" t="s">
        <v>632</v>
      </c>
      <c r="B89" s="289" t="s">
        <v>320</v>
      </c>
      <c r="C89" s="266">
        <v>0</v>
      </c>
      <c r="D89" s="266">
        <v>192598.89</v>
      </c>
      <c r="E89" s="266">
        <v>0</v>
      </c>
      <c r="F89" s="266">
        <v>0</v>
      </c>
      <c r="G89" s="266">
        <v>0</v>
      </c>
    </row>
    <row r="90" spans="1:7" ht="11.25">
      <c r="A90" s="289" t="s">
        <v>633</v>
      </c>
      <c r="B90" s="289" t="s">
        <v>320</v>
      </c>
      <c r="C90" s="266">
        <v>0</v>
      </c>
      <c r="D90" s="266">
        <v>0</v>
      </c>
      <c r="E90" s="266">
        <v>13596137.5</v>
      </c>
      <c r="F90" s="266">
        <v>0</v>
      </c>
      <c r="G90" s="266">
        <v>0</v>
      </c>
    </row>
    <row r="91" spans="1:7" ht="11.25">
      <c r="A91" s="289" t="s">
        <v>331</v>
      </c>
      <c r="B91" s="289" t="s">
        <v>332</v>
      </c>
      <c r="C91" s="266">
        <v>2640176.51</v>
      </c>
      <c r="D91" s="266">
        <v>568653.4</v>
      </c>
      <c r="E91" s="266">
        <v>2640176.51</v>
      </c>
      <c r="F91" s="266">
        <v>-2071523.11</v>
      </c>
      <c r="G91" s="266">
        <v>568653.4</v>
      </c>
    </row>
    <row r="92" spans="1:7" ht="11.25">
      <c r="A92" s="289" t="s">
        <v>637</v>
      </c>
      <c r="B92" s="289" t="s">
        <v>638</v>
      </c>
      <c r="C92" s="266">
        <v>0</v>
      </c>
      <c r="D92" s="266">
        <v>568653.4</v>
      </c>
      <c r="E92" s="266">
        <v>0</v>
      </c>
      <c r="F92" s="266">
        <v>0</v>
      </c>
      <c r="G92" s="266">
        <v>0</v>
      </c>
    </row>
    <row r="93" spans="1:7" ht="11.25">
      <c r="A93" s="289" t="s">
        <v>615</v>
      </c>
      <c r="B93" s="289" t="s">
        <v>332</v>
      </c>
      <c r="C93" s="266">
        <v>0</v>
      </c>
      <c r="D93" s="266">
        <v>0</v>
      </c>
      <c r="E93" s="266">
        <v>2619867.25</v>
      </c>
      <c r="F93" s="266">
        <v>0</v>
      </c>
      <c r="G93" s="266">
        <v>0</v>
      </c>
    </row>
    <row r="94" spans="1:7" ht="11.25">
      <c r="A94" s="289" t="s">
        <v>639</v>
      </c>
      <c r="B94" s="289" t="s">
        <v>332</v>
      </c>
      <c r="C94" s="266">
        <v>0</v>
      </c>
      <c r="D94" s="266">
        <v>0</v>
      </c>
      <c r="E94" s="266">
        <v>20309.26</v>
      </c>
      <c r="F94" s="266">
        <v>0</v>
      </c>
      <c r="G94" s="266">
        <v>0</v>
      </c>
    </row>
    <row r="95" spans="1:7" ht="11.25">
      <c r="A95" s="289" t="s">
        <v>354</v>
      </c>
      <c r="B95" s="289" t="s">
        <v>355</v>
      </c>
      <c r="C95" s="266">
        <v>0</v>
      </c>
      <c r="D95" s="266">
        <v>0</v>
      </c>
      <c r="E95" s="266">
        <v>0</v>
      </c>
      <c r="F95" s="266">
        <v>0</v>
      </c>
      <c r="G95" s="266">
        <v>0</v>
      </c>
    </row>
    <row r="96" spans="1:7" ht="11.25">
      <c r="A96" s="289" t="s">
        <v>356</v>
      </c>
      <c r="B96" s="289" t="s">
        <v>357</v>
      </c>
      <c r="C96" s="266">
        <v>0</v>
      </c>
      <c r="D96" s="266">
        <v>0</v>
      </c>
      <c r="E96" s="266">
        <v>0</v>
      </c>
      <c r="F96" s="266">
        <v>0</v>
      </c>
      <c r="G96" s="266">
        <v>0</v>
      </c>
    </row>
    <row r="97" spans="1:7" ht="11.25">
      <c r="A97" s="289" t="s">
        <v>86</v>
      </c>
      <c r="B97" s="289" t="s">
        <v>87</v>
      </c>
      <c r="C97" s="266">
        <v>8195946181.33</v>
      </c>
      <c r="D97" s="266">
        <v>579901652.34</v>
      </c>
      <c r="E97" s="266">
        <v>612931585.52</v>
      </c>
      <c r="F97" s="266">
        <v>33029933.18</v>
      </c>
      <c r="G97" s="266">
        <v>8228976114.51</v>
      </c>
    </row>
    <row r="98" spans="1:7" ht="11.25">
      <c r="A98" s="289" t="s">
        <v>88</v>
      </c>
      <c r="B98" s="289" t="s">
        <v>89</v>
      </c>
      <c r="C98" s="266">
        <v>8195946181.33</v>
      </c>
      <c r="D98" s="266">
        <v>579901652.34</v>
      </c>
      <c r="E98" s="266">
        <v>612931585.52</v>
      </c>
      <c r="F98" s="266">
        <v>33029933.18</v>
      </c>
      <c r="G98" s="266">
        <v>8228976114.51</v>
      </c>
    </row>
    <row r="99" spans="1:7" ht="11.25">
      <c r="A99" s="289" t="s">
        <v>358</v>
      </c>
      <c r="B99" s="289" t="s">
        <v>91</v>
      </c>
      <c r="C99" s="266">
        <v>0</v>
      </c>
      <c r="D99" s="266">
        <v>0</v>
      </c>
      <c r="E99" s="266">
        <v>0</v>
      </c>
      <c r="F99" s="266">
        <v>0</v>
      </c>
      <c r="G99" s="266">
        <v>0</v>
      </c>
    </row>
    <row r="100" spans="1:7" ht="11.25">
      <c r="A100" s="289" t="s">
        <v>359</v>
      </c>
      <c r="B100" s="289" t="s">
        <v>360</v>
      </c>
      <c r="C100" s="266">
        <v>0</v>
      </c>
      <c r="D100" s="266">
        <v>0</v>
      </c>
      <c r="E100" s="266">
        <v>0</v>
      </c>
      <c r="F100" s="266">
        <v>0</v>
      </c>
      <c r="G100" s="266">
        <v>0</v>
      </c>
    </row>
    <row r="101" spans="1:7" ht="11.25">
      <c r="A101" s="289" t="s">
        <v>361</v>
      </c>
      <c r="B101" s="289" t="s">
        <v>97</v>
      </c>
      <c r="C101" s="266">
        <v>0</v>
      </c>
      <c r="D101" s="266">
        <v>0</v>
      </c>
      <c r="E101" s="266">
        <v>0</v>
      </c>
      <c r="F101" s="266">
        <v>0</v>
      </c>
      <c r="G101" s="266">
        <v>0</v>
      </c>
    </row>
    <row r="102" spans="1:7" ht="11.25">
      <c r="A102" s="289" t="s">
        <v>362</v>
      </c>
      <c r="B102" s="289" t="s">
        <v>363</v>
      </c>
      <c r="C102" s="266">
        <v>0</v>
      </c>
      <c r="D102" s="266">
        <v>0</v>
      </c>
      <c r="E102" s="266">
        <v>0</v>
      </c>
      <c r="F102" s="266">
        <v>0</v>
      </c>
      <c r="G102" s="266">
        <v>0</v>
      </c>
    </row>
    <row r="103" spans="1:7" ht="11.25">
      <c r="A103" s="289" t="s">
        <v>364</v>
      </c>
      <c r="B103" s="289" t="s">
        <v>61</v>
      </c>
      <c r="C103" s="266">
        <v>0</v>
      </c>
      <c r="D103" s="266">
        <v>0</v>
      </c>
      <c r="E103" s="266">
        <v>0</v>
      </c>
      <c r="F103" s="266">
        <v>0</v>
      </c>
      <c r="G103" s="266">
        <v>0</v>
      </c>
    </row>
    <row r="104" spans="1:7" ht="11.25">
      <c r="A104" s="289" t="s">
        <v>365</v>
      </c>
      <c r="B104" s="289" t="s">
        <v>366</v>
      </c>
      <c r="C104" s="266">
        <v>0</v>
      </c>
      <c r="D104" s="266">
        <v>0</v>
      </c>
      <c r="E104" s="266">
        <v>0</v>
      </c>
      <c r="F104" s="266">
        <v>0</v>
      </c>
      <c r="G104" s="266">
        <v>0</v>
      </c>
    </row>
    <row r="105" spans="1:7" ht="11.25">
      <c r="A105" s="289" t="s">
        <v>367</v>
      </c>
      <c r="B105" s="289" t="s">
        <v>368</v>
      </c>
      <c r="C105" s="266">
        <v>0</v>
      </c>
      <c r="D105" s="266">
        <v>0</v>
      </c>
      <c r="E105" s="266">
        <v>0</v>
      </c>
      <c r="F105" s="266">
        <v>0</v>
      </c>
      <c r="G105" s="266">
        <v>0</v>
      </c>
    </row>
    <row r="106" spans="1:7" ht="11.25">
      <c r="A106" s="289" t="s">
        <v>369</v>
      </c>
      <c r="B106" s="289" t="s">
        <v>284</v>
      </c>
      <c r="C106" s="266">
        <v>0</v>
      </c>
      <c r="D106" s="266">
        <v>0</v>
      </c>
      <c r="E106" s="266">
        <v>0</v>
      </c>
      <c r="F106" s="266">
        <v>0</v>
      </c>
      <c r="G106" s="266">
        <v>0</v>
      </c>
    </row>
    <row r="107" spans="1:7" ht="11.25">
      <c r="A107" s="289" t="s">
        <v>370</v>
      </c>
      <c r="B107" s="289" t="s">
        <v>371</v>
      </c>
      <c r="C107" s="266">
        <v>0</v>
      </c>
      <c r="D107" s="266">
        <v>0</v>
      </c>
      <c r="E107" s="266">
        <v>0</v>
      </c>
      <c r="F107" s="266">
        <v>0</v>
      </c>
      <c r="G107" s="266">
        <v>0</v>
      </c>
    </row>
    <row r="108" spans="1:7" ht="11.25">
      <c r="A108" s="289" t="s">
        <v>372</v>
      </c>
      <c r="B108" s="289" t="s">
        <v>128</v>
      </c>
      <c r="C108" s="266">
        <v>0</v>
      </c>
      <c r="D108" s="266">
        <v>0</v>
      </c>
      <c r="E108" s="266">
        <v>0</v>
      </c>
      <c r="F108" s="266">
        <v>0</v>
      </c>
      <c r="G108" s="266">
        <v>0</v>
      </c>
    </row>
    <row r="109" spans="1:7" ht="11.25">
      <c r="A109" s="289" t="s">
        <v>373</v>
      </c>
      <c r="B109" s="289" t="s">
        <v>136</v>
      </c>
      <c r="C109" s="266">
        <v>0</v>
      </c>
      <c r="D109" s="266">
        <v>0</v>
      </c>
      <c r="E109" s="266">
        <v>0</v>
      </c>
      <c r="F109" s="266">
        <v>0</v>
      </c>
      <c r="G109" s="266">
        <v>0</v>
      </c>
    </row>
    <row r="110" spans="1:7" ht="11.25">
      <c r="A110" s="289" t="s">
        <v>374</v>
      </c>
      <c r="B110" s="289" t="s">
        <v>375</v>
      </c>
      <c r="C110" s="266">
        <v>0</v>
      </c>
      <c r="D110" s="266">
        <v>0</v>
      </c>
      <c r="E110" s="266">
        <v>0</v>
      </c>
      <c r="F110" s="266">
        <v>0</v>
      </c>
      <c r="G110" s="266">
        <v>0</v>
      </c>
    </row>
    <row r="111" spans="1:7" ht="11.25">
      <c r="A111" s="289" t="s">
        <v>376</v>
      </c>
      <c r="B111" s="289" t="s">
        <v>61</v>
      </c>
      <c r="C111" s="266">
        <v>0</v>
      </c>
      <c r="D111" s="266">
        <v>0</v>
      </c>
      <c r="E111" s="266">
        <v>0</v>
      </c>
      <c r="F111" s="266">
        <v>0</v>
      </c>
      <c r="G111" s="266">
        <v>0</v>
      </c>
    </row>
    <row r="112" spans="1:7" ht="11.25">
      <c r="A112" s="289" t="s">
        <v>377</v>
      </c>
      <c r="B112" s="289" t="s">
        <v>378</v>
      </c>
      <c r="C112" s="266">
        <v>0</v>
      </c>
      <c r="D112" s="266">
        <v>0</v>
      </c>
      <c r="E112" s="266">
        <v>0</v>
      </c>
      <c r="F112" s="266">
        <v>0</v>
      </c>
      <c r="G112" s="266">
        <v>0</v>
      </c>
    </row>
    <row r="113" spans="1:7" ht="11.25">
      <c r="A113" s="289" t="s">
        <v>379</v>
      </c>
      <c r="B113" s="289" t="s">
        <v>70</v>
      </c>
      <c r="C113" s="266">
        <v>0</v>
      </c>
      <c r="D113" s="266">
        <v>0</v>
      </c>
      <c r="E113" s="266">
        <v>0</v>
      </c>
      <c r="F113" s="266">
        <v>0</v>
      </c>
      <c r="G113" s="266">
        <v>0</v>
      </c>
    </row>
    <row r="114" spans="1:7" ht="11.25">
      <c r="A114" s="289" t="s">
        <v>90</v>
      </c>
      <c r="B114" s="289" t="s">
        <v>91</v>
      </c>
      <c r="C114" s="266">
        <v>8195946181.33</v>
      </c>
      <c r="D114" s="266">
        <v>579901652.34</v>
      </c>
      <c r="E114" s="266">
        <v>612931585.52</v>
      </c>
      <c r="F114" s="266">
        <v>33029933.18</v>
      </c>
      <c r="G114" s="266">
        <v>8228976114.51</v>
      </c>
    </row>
    <row r="115" spans="1:7" ht="11.25">
      <c r="A115" s="289" t="s">
        <v>92</v>
      </c>
      <c r="B115" s="289" t="s">
        <v>91</v>
      </c>
      <c r="C115" s="266">
        <v>291470214.46</v>
      </c>
      <c r="D115" s="266">
        <v>6985250.08</v>
      </c>
      <c r="E115" s="266">
        <v>17313161.16</v>
      </c>
      <c r="F115" s="266">
        <v>10327911.08</v>
      </c>
      <c r="G115" s="266">
        <v>301798125.54</v>
      </c>
    </row>
    <row r="116" spans="1:7" ht="11.25">
      <c r="A116" s="289" t="s">
        <v>93</v>
      </c>
      <c r="B116" s="289" t="s">
        <v>94</v>
      </c>
      <c r="C116" s="266">
        <v>2236807.15</v>
      </c>
      <c r="D116" s="266">
        <v>0</v>
      </c>
      <c r="E116" s="266">
        <v>0</v>
      </c>
      <c r="F116" s="266">
        <v>0</v>
      </c>
      <c r="G116" s="266">
        <v>2236807.15</v>
      </c>
    </row>
    <row r="117" spans="1:7" ht="11.25">
      <c r="A117" s="289" t="s">
        <v>95</v>
      </c>
      <c r="B117" s="289" t="s">
        <v>317</v>
      </c>
      <c r="C117" s="266">
        <v>289233407.31</v>
      </c>
      <c r="D117" s="266">
        <v>6985250.08</v>
      </c>
      <c r="E117" s="266">
        <v>17313161.16</v>
      </c>
      <c r="F117" s="266">
        <v>10327911.08</v>
      </c>
      <c r="G117" s="266">
        <v>299561318.39</v>
      </c>
    </row>
    <row r="118" spans="1:7" ht="11.25">
      <c r="A118" s="289" t="s">
        <v>605</v>
      </c>
      <c r="B118" s="289" t="s">
        <v>640</v>
      </c>
      <c r="C118" s="266">
        <v>0</v>
      </c>
      <c r="D118" s="266">
        <v>0</v>
      </c>
      <c r="E118" s="266">
        <v>17313161.16</v>
      </c>
      <c r="F118" s="266">
        <v>0</v>
      </c>
      <c r="G118" s="266">
        <v>0</v>
      </c>
    </row>
    <row r="119" spans="1:7" ht="11.25">
      <c r="A119" s="289" t="s">
        <v>607</v>
      </c>
      <c r="B119" s="289" t="s">
        <v>641</v>
      </c>
      <c r="C119" s="266">
        <v>0</v>
      </c>
      <c r="D119" s="266">
        <v>6985250.08</v>
      </c>
      <c r="E119" s="266">
        <v>0</v>
      </c>
      <c r="F119" s="266">
        <v>0</v>
      </c>
      <c r="G119" s="266">
        <v>0</v>
      </c>
    </row>
    <row r="120" spans="1:7" ht="11.25">
      <c r="A120" s="289" t="s">
        <v>96</v>
      </c>
      <c r="B120" s="289" t="s">
        <v>97</v>
      </c>
      <c r="C120" s="266">
        <v>49000</v>
      </c>
      <c r="D120" s="266">
        <v>0</v>
      </c>
      <c r="E120" s="266">
        <v>0</v>
      </c>
      <c r="F120" s="266">
        <v>0</v>
      </c>
      <c r="G120" s="266">
        <v>49000</v>
      </c>
    </row>
    <row r="121" spans="1:7" ht="11.25">
      <c r="A121" s="289" t="s">
        <v>98</v>
      </c>
      <c r="B121" s="289" t="s">
        <v>99</v>
      </c>
      <c r="C121" s="266">
        <v>49000</v>
      </c>
      <c r="D121" s="266">
        <v>0</v>
      </c>
      <c r="E121" s="266">
        <v>0</v>
      </c>
      <c r="F121" s="266">
        <v>0</v>
      </c>
      <c r="G121" s="266">
        <v>49000</v>
      </c>
    </row>
    <row r="122" spans="1:7" ht="11.25">
      <c r="A122" s="289" t="s">
        <v>100</v>
      </c>
      <c r="B122" s="289" t="s">
        <v>61</v>
      </c>
      <c r="C122" s="266">
        <v>119875883.92</v>
      </c>
      <c r="D122" s="266">
        <v>4131155.22</v>
      </c>
      <c r="E122" s="266">
        <v>690227.76</v>
      </c>
      <c r="F122" s="266">
        <v>-3440927.46</v>
      </c>
      <c r="G122" s="266">
        <v>116434956.46</v>
      </c>
    </row>
    <row r="123" spans="1:7" ht="11.25">
      <c r="A123" s="289" t="s">
        <v>101</v>
      </c>
      <c r="B123" s="289" t="s">
        <v>63</v>
      </c>
      <c r="C123" s="266">
        <v>37965430.87</v>
      </c>
      <c r="D123" s="266">
        <v>2576673.03</v>
      </c>
      <c r="E123" s="266">
        <v>2000</v>
      </c>
      <c r="F123" s="266">
        <v>-2574673.03</v>
      </c>
      <c r="G123" s="266">
        <v>35390757.84</v>
      </c>
    </row>
    <row r="124" spans="1:7" ht="11.25">
      <c r="A124" s="289" t="s">
        <v>642</v>
      </c>
      <c r="B124" s="289" t="s">
        <v>643</v>
      </c>
      <c r="C124" s="266">
        <v>0</v>
      </c>
      <c r="D124" s="266">
        <v>2576673.03</v>
      </c>
      <c r="E124" s="266">
        <v>0</v>
      </c>
      <c r="F124" s="266">
        <v>0</v>
      </c>
      <c r="G124" s="266">
        <v>0</v>
      </c>
    </row>
    <row r="125" spans="1:7" ht="11.25">
      <c r="A125" s="289" t="s">
        <v>616</v>
      </c>
      <c r="B125" s="289" t="s">
        <v>617</v>
      </c>
      <c r="C125" s="266">
        <v>0</v>
      </c>
      <c r="D125" s="266">
        <v>0</v>
      </c>
      <c r="E125" s="266">
        <v>2000</v>
      </c>
      <c r="F125" s="266">
        <v>0</v>
      </c>
      <c r="G125" s="266">
        <v>0</v>
      </c>
    </row>
    <row r="126" spans="1:7" ht="11.25">
      <c r="A126" s="289" t="s">
        <v>102</v>
      </c>
      <c r="B126" s="289" t="s">
        <v>65</v>
      </c>
      <c r="C126" s="266">
        <v>12692562</v>
      </c>
      <c r="D126" s="266">
        <v>481838</v>
      </c>
      <c r="E126" s="266">
        <v>675232.76</v>
      </c>
      <c r="F126" s="266">
        <v>193394.76</v>
      </c>
      <c r="G126" s="266">
        <v>12885956.76</v>
      </c>
    </row>
    <row r="127" spans="1:7" ht="11.25">
      <c r="A127" s="289" t="s">
        <v>622</v>
      </c>
      <c r="B127" s="289" t="s">
        <v>65</v>
      </c>
      <c r="C127" s="266">
        <v>0</v>
      </c>
      <c r="D127" s="266">
        <v>0</v>
      </c>
      <c r="E127" s="266">
        <v>595232.76</v>
      </c>
      <c r="F127" s="266">
        <v>0</v>
      </c>
      <c r="G127" s="266">
        <v>0</v>
      </c>
    </row>
    <row r="128" spans="1:7" ht="11.25">
      <c r="A128" s="289" t="s">
        <v>642</v>
      </c>
      <c r="B128" s="289" t="s">
        <v>623</v>
      </c>
      <c r="C128" s="266">
        <v>0</v>
      </c>
      <c r="D128" s="266">
        <v>481838</v>
      </c>
      <c r="E128" s="266">
        <v>0</v>
      </c>
      <c r="F128" s="266">
        <v>0</v>
      </c>
      <c r="G128" s="266">
        <v>0</v>
      </c>
    </row>
    <row r="129" spans="1:7" ht="11.25">
      <c r="A129" s="289" t="s">
        <v>612</v>
      </c>
      <c r="B129" s="289" t="s">
        <v>519</v>
      </c>
      <c r="C129" s="266">
        <v>0</v>
      </c>
      <c r="D129" s="266">
        <v>0</v>
      </c>
      <c r="E129" s="266">
        <v>80000</v>
      </c>
      <c r="F129" s="266">
        <v>0</v>
      </c>
      <c r="G129" s="266">
        <v>0</v>
      </c>
    </row>
    <row r="130" spans="1:7" ht="11.25">
      <c r="A130" s="289" t="s">
        <v>103</v>
      </c>
      <c r="B130" s="289" t="s">
        <v>104</v>
      </c>
      <c r="C130" s="266">
        <v>69217891.05</v>
      </c>
      <c r="D130" s="266">
        <v>1072644.19</v>
      </c>
      <c r="E130" s="266">
        <v>12995</v>
      </c>
      <c r="F130" s="266">
        <v>-1059649.19</v>
      </c>
      <c r="G130" s="266">
        <v>68158241.86</v>
      </c>
    </row>
    <row r="131" spans="1:7" ht="11.25">
      <c r="A131" s="289" t="s">
        <v>622</v>
      </c>
      <c r="B131" s="289" t="s">
        <v>104</v>
      </c>
      <c r="C131" s="266">
        <v>0</v>
      </c>
      <c r="D131" s="266">
        <v>0</v>
      </c>
      <c r="E131" s="266">
        <v>12995</v>
      </c>
      <c r="F131" s="266">
        <v>0</v>
      </c>
      <c r="G131" s="266">
        <v>0</v>
      </c>
    </row>
    <row r="132" spans="1:7" ht="11.25">
      <c r="A132" s="289" t="s">
        <v>642</v>
      </c>
      <c r="B132" s="289" t="s">
        <v>104</v>
      </c>
      <c r="C132" s="266">
        <v>0</v>
      </c>
      <c r="D132" s="266">
        <v>1072644.19</v>
      </c>
      <c r="E132" s="266">
        <v>0</v>
      </c>
      <c r="F132" s="266">
        <v>0</v>
      </c>
      <c r="G132" s="266">
        <v>0</v>
      </c>
    </row>
    <row r="133" spans="1:7" ht="11.25">
      <c r="A133" s="289" t="s">
        <v>105</v>
      </c>
      <c r="B133" s="289" t="s">
        <v>72</v>
      </c>
      <c r="C133" s="266">
        <v>1274524519.75</v>
      </c>
      <c r="D133" s="266">
        <v>26162136.61</v>
      </c>
      <c r="E133" s="266">
        <v>136605.81</v>
      </c>
      <c r="F133" s="266">
        <v>-26025530.8</v>
      </c>
      <c r="G133" s="266">
        <v>1248498988.95</v>
      </c>
    </row>
    <row r="134" spans="1:7" ht="11.25">
      <c r="A134" s="289" t="s">
        <v>106</v>
      </c>
      <c r="B134" s="289" t="s">
        <v>74</v>
      </c>
      <c r="C134" s="266">
        <v>478258587.26</v>
      </c>
      <c r="D134" s="266">
        <v>24533176</v>
      </c>
      <c r="E134" s="266">
        <v>72401</v>
      </c>
      <c r="F134" s="266">
        <v>-24460775</v>
      </c>
      <c r="G134" s="266">
        <v>453797812.26</v>
      </c>
    </row>
    <row r="135" spans="1:7" ht="11.25">
      <c r="A135" s="289" t="s">
        <v>613</v>
      </c>
      <c r="B135" s="289" t="s">
        <v>624</v>
      </c>
      <c r="C135" s="266">
        <v>0</v>
      </c>
      <c r="D135" s="266">
        <v>1182107.29</v>
      </c>
      <c r="E135" s="266">
        <v>0</v>
      </c>
      <c r="F135" s="266">
        <v>0</v>
      </c>
      <c r="G135" s="266">
        <v>0</v>
      </c>
    </row>
    <row r="136" spans="1:7" ht="11.25">
      <c r="A136" s="289" t="s">
        <v>625</v>
      </c>
      <c r="B136" s="289" t="s">
        <v>628</v>
      </c>
      <c r="C136" s="266">
        <v>0</v>
      </c>
      <c r="D136" s="266">
        <v>23348890.71</v>
      </c>
      <c r="E136" s="266">
        <v>0</v>
      </c>
      <c r="F136" s="266">
        <v>0</v>
      </c>
      <c r="G136" s="266">
        <v>0</v>
      </c>
    </row>
    <row r="137" spans="1:7" ht="11.25">
      <c r="A137" s="289" t="s">
        <v>625</v>
      </c>
      <c r="B137" s="289" t="s">
        <v>624</v>
      </c>
      <c r="C137" s="266">
        <v>0</v>
      </c>
      <c r="D137" s="266">
        <v>2178</v>
      </c>
      <c r="E137" s="266">
        <v>0</v>
      </c>
      <c r="F137" s="266">
        <v>0</v>
      </c>
      <c r="G137" s="266">
        <v>0</v>
      </c>
    </row>
    <row r="138" spans="1:7" ht="11.25">
      <c r="A138" s="289" t="s">
        <v>625</v>
      </c>
      <c r="B138" s="289" t="s">
        <v>624</v>
      </c>
      <c r="C138" s="266">
        <v>0</v>
      </c>
      <c r="D138" s="266">
        <v>0</v>
      </c>
      <c r="E138" s="266">
        <v>72401</v>
      </c>
      <c r="F138" s="266">
        <v>0</v>
      </c>
      <c r="G138" s="266">
        <v>0</v>
      </c>
    </row>
    <row r="139" spans="1:7" ht="11.25">
      <c r="A139" s="289" t="s">
        <v>107</v>
      </c>
      <c r="B139" s="289" t="s">
        <v>310</v>
      </c>
      <c r="C139" s="266">
        <v>521381082.44</v>
      </c>
      <c r="D139" s="266">
        <v>1628960.61</v>
      </c>
      <c r="E139" s="266">
        <v>64204.81</v>
      </c>
      <c r="F139" s="266">
        <v>-1564755.8</v>
      </c>
      <c r="G139" s="266">
        <v>519816326.64</v>
      </c>
    </row>
    <row r="140" spans="1:7" ht="11.25">
      <c r="A140" s="289" t="s">
        <v>625</v>
      </c>
      <c r="B140" s="289" t="s">
        <v>626</v>
      </c>
      <c r="C140" s="266">
        <v>0</v>
      </c>
      <c r="D140" s="266">
        <v>1628960.61</v>
      </c>
      <c r="E140" s="266">
        <v>0</v>
      </c>
      <c r="F140" s="266">
        <v>0</v>
      </c>
      <c r="G140" s="266">
        <v>0</v>
      </c>
    </row>
    <row r="141" spans="1:7" ht="11.25">
      <c r="A141" s="289" t="s">
        <v>625</v>
      </c>
      <c r="B141" s="289" t="s">
        <v>626</v>
      </c>
      <c r="C141" s="266">
        <v>0</v>
      </c>
      <c r="D141" s="266">
        <v>0</v>
      </c>
      <c r="E141" s="266">
        <v>64204.81</v>
      </c>
      <c r="F141" s="266">
        <v>0</v>
      </c>
      <c r="G141" s="266">
        <v>0</v>
      </c>
    </row>
    <row r="142" spans="1:7" ht="11.25">
      <c r="A142" s="289" t="s">
        <v>108</v>
      </c>
      <c r="B142" s="289" t="s">
        <v>311</v>
      </c>
      <c r="C142" s="266">
        <v>128941940.31</v>
      </c>
      <c r="D142" s="266">
        <v>0</v>
      </c>
      <c r="E142" s="266">
        <v>0</v>
      </c>
      <c r="F142" s="266">
        <v>0</v>
      </c>
      <c r="G142" s="266">
        <v>128941940.31</v>
      </c>
    </row>
    <row r="143" spans="1:7" ht="11.25">
      <c r="A143" s="289" t="s">
        <v>109</v>
      </c>
      <c r="B143" s="289" t="s">
        <v>110</v>
      </c>
      <c r="C143" s="266">
        <v>68873061.83</v>
      </c>
      <c r="D143" s="266">
        <v>0</v>
      </c>
      <c r="E143" s="266">
        <v>0</v>
      </c>
      <c r="F143" s="266">
        <v>0</v>
      </c>
      <c r="G143" s="266">
        <v>68873061.83</v>
      </c>
    </row>
    <row r="144" spans="1:7" ht="11.25">
      <c r="A144" s="289" t="s">
        <v>111</v>
      </c>
      <c r="B144" s="289" t="s">
        <v>318</v>
      </c>
      <c r="C144" s="266">
        <v>58105816.93</v>
      </c>
      <c r="D144" s="266">
        <v>0</v>
      </c>
      <c r="E144" s="266">
        <v>0</v>
      </c>
      <c r="F144" s="266">
        <v>0</v>
      </c>
      <c r="G144" s="266">
        <v>58105816.93</v>
      </c>
    </row>
    <row r="145" spans="1:7" ht="11.25">
      <c r="A145" s="289" t="s">
        <v>112</v>
      </c>
      <c r="B145" s="289" t="s">
        <v>313</v>
      </c>
      <c r="C145" s="266">
        <v>18964030.98</v>
      </c>
      <c r="D145" s="266">
        <v>0</v>
      </c>
      <c r="E145" s="266">
        <v>0</v>
      </c>
      <c r="F145" s="266">
        <v>0</v>
      </c>
      <c r="G145" s="266">
        <v>18964030.98</v>
      </c>
    </row>
    <row r="146" spans="1:7" ht="11.25">
      <c r="A146" s="289" t="s">
        <v>113</v>
      </c>
      <c r="B146" s="289" t="s">
        <v>82</v>
      </c>
      <c r="C146" s="266">
        <v>893544410.8</v>
      </c>
      <c r="D146" s="266">
        <v>194908347.45</v>
      </c>
      <c r="E146" s="266">
        <v>14990442.51</v>
      </c>
      <c r="F146" s="266">
        <v>-179917904.94</v>
      </c>
      <c r="G146" s="266">
        <v>713626505.86</v>
      </c>
    </row>
    <row r="147" spans="1:7" ht="11.25">
      <c r="A147" s="289" t="s">
        <v>114</v>
      </c>
      <c r="B147" s="289" t="s">
        <v>84</v>
      </c>
      <c r="C147" s="266">
        <v>140833125.92</v>
      </c>
      <c r="D147" s="266">
        <v>0</v>
      </c>
      <c r="E147" s="266">
        <v>4619239.84</v>
      </c>
      <c r="F147" s="266">
        <v>4619239.84</v>
      </c>
      <c r="G147" s="266">
        <v>145452365.76</v>
      </c>
    </row>
    <row r="148" spans="1:7" ht="11.25">
      <c r="A148" s="289" t="s">
        <v>627</v>
      </c>
      <c r="B148" s="289" t="s">
        <v>628</v>
      </c>
      <c r="C148" s="266">
        <v>0</v>
      </c>
      <c r="D148" s="266">
        <v>0</v>
      </c>
      <c r="E148" s="266">
        <v>4619239.84</v>
      </c>
      <c r="F148" s="266">
        <v>0</v>
      </c>
      <c r="G148" s="266">
        <v>0</v>
      </c>
    </row>
    <row r="149" spans="1:7" ht="11.25">
      <c r="A149" s="289" t="s">
        <v>115</v>
      </c>
      <c r="B149" s="289" t="s">
        <v>314</v>
      </c>
      <c r="C149" s="266">
        <v>6972148.78</v>
      </c>
      <c r="D149" s="266">
        <v>0</v>
      </c>
      <c r="E149" s="266">
        <v>6891029.36</v>
      </c>
      <c r="F149" s="266">
        <v>6891029.36</v>
      </c>
      <c r="G149" s="266">
        <v>13863178.14</v>
      </c>
    </row>
    <row r="150" spans="1:7" ht="11.25">
      <c r="A150" s="289" t="s">
        <v>629</v>
      </c>
      <c r="B150" s="289" t="s">
        <v>26</v>
      </c>
      <c r="C150" s="266">
        <v>0</v>
      </c>
      <c r="D150" s="266">
        <v>0</v>
      </c>
      <c r="E150" s="266">
        <v>6891029.36</v>
      </c>
      <c r="F150" s="266">
        <v>0</v>
      </c>
      <c r="G150" s="266">
        <v>0</v>
      </c>
    </row>
    <row r="151" spans="1:7" ht="11.25">
      <c r="A151" s="289" t="s">
        <v>174</v>
      </c>
      <c r="B151" s="289" t="s">
        <v>319</v>
      </c>
      <c r="C151" s="266">
        <v>686769928.4</v>
      </c>
      <c r="D151" s="266">
        <v>177713493.2</v>
      </c>
      <c r="E151" s="266">
        <v>2691117.98</v>
      </c>
      <c r="F151" s="266">
        <v>-175022375.22</v>
      </c>
      <c r="G151" s="266">
        <v>511747553.18</v>
      </c>
    </row>
    <row r="152" spans="1:7" ht="11.25">
      <c r="A152" s="289" t="s">
        <v>630</v>
      </c>
      <c r="B152" s="289" t="s">
        <v>631</v>
      </c>
      <c r="C152" s="266">
        <v>0</v>
      </c>
      <c r="D152" s="266">
        <v>0</v>
      </c>
      <c r="E152" s="266">
        <v>339475.41</v>
      </c>
      <c r="F152" s="266">
        <v>0</v>
      </c>
      <c r="G152" s="266">
        <v>0</v>
      </c>
    </row>
    <row r="153" spans="1:7" ht="11.25">
      <c r="A153" s="289" t="s">
        <v>632</v>
      </c>
      <c r="B153" s="289" t="s">
        <v>631</v>
      </c>
      <c r="C153" s="266">
        <v>0</v>
      </c>
      <c r="D153" s="266">
        <v>2341.68</v>
      </c>
      <c r="E153" s="266">
        <v>0</v>
      </c>
      <c r="F153" s="266">
        <v>0</v>
      </c>
      <c r="G153" s="266">
        <v>0</v>
      </c>
    </row>
    <row r="154" spans="1:7" ht="11.25">
      <c r="A154" s="289" t="s">
        <v>632</v>
      </c>
      <c r="B154" s="289" t="s">
        <v>315</v>
      </c>
      <c r="C154" s="266">
        <v>0</v>
      </c>
      <c r="D154" s="266">
        <v>11701449.65</v>
      </c>
      <c r="E154" s="266">
        <v>0</v>
      </c>
      <c r="F154" s="266">
        <v>0</v>
      </c>
      <c r="G154" s="266">
        <v>0</v>
      </c>
    </row>
    <row r="155" spans="1:7" ht="11.25">
      <c r="A155" s="289" t="s">
        <v>632</v>
      </c>
      <c r="B155" s="289" t="s">
        <v>315</v>
      </c>
      <c r="C155" s="266">
        <v>0</v>
      </c>
      <c r="D155" s="266">
        <v>0</v>
      </c>
      <c r="E155" s="266">
        <v>2351642.57</v>
      </c>
      <c r="F155" s="266">
        <v>0</v>
      </c>
      <c r="G155" s="266">
        <v>0</v>
      </c>
    </row>
    <row r="156" spans="1:7" ht="11.25">
      <c r="A156" s="289" t="s">
        <v>633</v>
      </c>
      <c r="B156" s="289" t="s">
        <v>315</v>
      </c>
      <c r="C156" s="266">
        <v>0</v>
      </c>
      <c r="D156" s="266">
        <v>166009701.87</v>
      </c>
      <c r="E156" s="266">
        <v>0</v>
      </c>
      <c r="F156" s="266">
        <v>0</v>
      </c>
      <c r="G156" s="266">
        <v>0</v>
      </c>
    </row>
    <row r="157" spans="1:7" ht="11.25">
      <c r="A157" s="289" t="s">
        <v>175</v>
      </c>
      <c r="B157" s="289" t="s">
        <v>320</v>
      </c>
      <c r="C157" s="266">
        <v>56329031.19</v>
      </c>
      <c r="D157" s="266">
        <v>14554677.74</v>
      </c>
      <c r="E157" s="266">
        <v>220401.93</v>
      </c>
      <c r="F157" s="266">
        <v>-14334275.81</v>
      </c>
      <c r="G157" s="266">
        <v>41994755.38</v>
      </c>
    </row>
    <row r="158" spans="1:7" ht="11.25">
      <c r="A158" s="289" t="s">
        <v>630</v>
      </c>
      <c r="B158" s="289" t="s">
        <v>635</v>
      </c>
      <c r="C158" s="266">
        <v>0</v>
      </c>
      <c r="D158" s="266">
        <v>0</v>
      </c>
      <c r="E158" s="266">
        <v>27803.04</v>
      </c>
      <c r="F158" s="266">
        <v>0</v>
      </c>
      <c r="G158" s="266">
        <v>0</v>
      </c>
    </row>
    <row r="159" spans="1:7" ht="11.25">
      <c r="A159" s="289" t="s">
        <v>632</v>
      </c>
      <c r="B159" s="289" t="s">
        <v>635</v>
      </c>
      <c r="C159" s="266">
        <v>0</v>
      </c>
      <c r="D159" s="266">
        <v>318.41</v>
      </c>
      <c r="E159" s="266">
        <v>0</v>
      </c>
      <c r="F159" s="266">
        <v>0</v>
      </c>
      <c r="G159" s="266">
        <v>0</v>
      </c>
    </row>
    <row r="160" spans="1:7" ht="11.25">
      <c r="A160" s="289" t="s">
        <v>632</v>
      </c>
      <c r="B160" s="289" t="s">
        <v>320</v>
      </c>
      <c r="C160" s="266">
        <v>0</v>
      </c>
      <c r="D160" s="266">
        <v>958221.83</v>
      </c>
      <c r="E160" s="266">
        <v>0</v>
      </c>
      <c r="F160" s="266">
        <v>0</v>
      </c>
      <c r="G160" s="266">
        <v>0</v>
      </c>
    </row>
    <row r="161" spans="1:7" ht="11.25">
      <c r="A161" s="289" t="s">
        <v>632</v>
      </c>
      <c r="B161" s="289" t="s">
        <v>320</v>
      </c>
      <c r="C161" s="266">
        <v>0</v>
      </c>
      <c r="D161" s="266">
        <v>0</v>
      </c>
      <c r="E161" s="266">
        <v>192598.89</v>
      </c>
      <c r="F161" s="266">
        <v>0</v>
      </c>
      <c r="G161" s="266">
        <v>0</v>
      </c>
    </row>
    <row r="162" spans="1:7" ht="11.25">
      <c r="A162" s="289" t="s">
        <v>633</v>
      </c>
      <c r="B162" s="289" t="s">
        <v>320</v>
      </c>
      <c r="C162" s="266">
        <v>0</v>
      </c>
      <c r="D162" s="266">
        <v>13596137.5</v>
      </c>
      <c r="E162" s="266">
        <v>0</v>
      </c>
      <c r="F162" s="266">
        <v>0</v>
      </c>
      <c r="G162" s="266">
        <v>0</v>
      </c>
    </row>
    <row r="163" spans="1:7" ht="11.25">
      <c r="A163" s="289" t="s">
        <v>333</v>
      </c>
      <c r="B163" s="289" t="s">
        <v>332</v>
      </c>
      <c r="C163" s="266">
        <v>2640176.51</v>
      </c>
      <c r="D163" s="266">
        <v>2640176.51</v>
      </c>
      <c r="E163" s="266">
        <v>568653.4</v>
      </c>
      <c r="F163" s="266">
        <v>-2071523.11</v>
      </c>
      <c r="G163" s="266">
        <v>568653.4</v>
      </c>
    </row>
    <row r="164" spans="1:7" ht="11.25">
      <c r="A164" s="289" t="s">
        <v>637</v>
      </c>
      <c r="B164" s="289" t="s">
        <v>638</v>
      </c>
      <c r="C164" s="266">
        <v>0</v>
      </c>
      <c r="D164" s="266">
        <v>0</v>
      </c>
      <c r="E164" s="266">
        <v>568653.4</v>
      </c>
      <c r="F164" s="266">
        <v>0</v>
      </c>
      <c r="G164" s="266">
        <v>0</v>
      </c>
    </row>
    <row r="165" spans="1:7" ht="11.25">
      <c r="A165" s="289" t="s">
        <v>615</v>
      </c>
      <c r="B165" s="289" t="s">
        <v>332</v>
      </c>
      <c r="C165" s="266">
        <v>0</v>
      </c>
      <c r="D165" s="266">
        <v>2619867.25</v>
      </c>
      <c r="E165" s="266">
        <v>0</v>
      </c>
      <c r="F165" s="266">
        <v>0</v>
      </c>
      <c r="G165" s="266">
        <v>0</v>
      </c>
    </row>
    <row r="166" spans="1:7" ht="11.25">
      <c r="A166" s="289" t="s">
        <v>639</v>
      </c>
      <c r="B166" s="289" t="s">
        <v>332</v>
      </c>
      <c r="C166" s="266">
        <v>0</v>
      </c>
      <c r="D166" s="266">
        <v>20309.26</v>
      </c>
      <c r="E166" s="266">
        <v>0</v>
      </c>
      <c r="F166" s="266">
        <v>0</v>
      </c>
      <c r="G166" s="266">
        <v>0</v>
      </c>
    </row>
    <row r="167" spans="1:7" ht="11.25">
      <c r="A167" s="289" t="s">
        <v>116</v>
      </c>
      <c r="B167" s="289" t="s">
        <v>117</v>
      </c>
      <c r="C167" s="266">
        <v>1805302099.26</v>
      </c>
      <c r="D167" s="266">
        <v>6068622.78</v>
      </c>
      <c r="E167" s="266">
        <v>173267381.84</v>
      </c>
      <c r="F167" s="266">
        <v>167198759.06</v>
      </c>
      <c r="G167" s="266">
        <v>1972500858.32</v>
      </c>
    </row>
    <row r="168" spans="1:7" ht="11.25">
      <c r="A168" s="289" t="s">
        <v>118</v>
      </c>
      <c r="B168" s="289" t="s">
        <v>119</v>
      </c>
      <c r="C168" s="266">
        <v>5299.12</v>
      </c>
      <c r="D168" s="266">
        <v>0</v>
      </c>
      <c r="E168" s="266">
        <v>5977.88</v>
      </c>
      <c r="F168" s="266">
        <v>5977.88</v>
      </c>
      <c r="G168" s="266">
        <v>11277</v>
      </c>
    </row>
    <row r="169" spans="1:7" ht="11.25">
      <c r="A169" s="289" t="s">
        <v>605</v>
      </c>
      <c r="B169" s="289" t="s">
        <v>119</v>
      </c>
      <c r="C169" s="266">
        <v>0</v>
      </c>
      <c r="D169" s="266">
        <v>0</v>
      </c>
      <c r="E169" s="266">
        <v>5977.88</v>
      </c>
      <c r="F169" s="266">
        <v>0</v>
      </c>
      <c r="G169" s="266">
        <v>0</v>
      </c>
    </row>
    <row r="170" spans="1:7" ht="11.25">
      <c r="A170" s="289" t="s">
        <v>299</v>
      </c>
      <c r="B170" s="289" t="s">
        <v>334</v>
      </c>
      <c r="C170" s="266">
        <v>2990685.84</v>
      </c>
      <c r="D170" s="266">
        <v>0</v>
      </c>
      <c r="E170" s="266">
        <v>0</v>
      </c>
      <c r="F170" s="266">
        <v>0</v>
      </c>
      <c r="G170" s="266">
        <v>2990685.84</v>
      </c>
    </row>
    <row r="171" spans="1:7" ht="11.25">
      <c r="A171" s="289" t="s">
        <v>120</v>
      </c>
      <c r="B171" s="289" t="s">
        <v>321</v>
      </c>
      <c r="C171" s="266">
        <v>3734580.26</v>
      </c>
      <c r="D171" s="266">
        <v>3555572.77</v>
      </c>
      <c r="E171" s="266">
        <v>3048215.44</v>
      </c>
      <c r="F171" s="266">
        <v>-507357.33</v>
      </c>
      <c r="G171" s="266">
        <v>3227222.93</v>
      </c>
    </row>
    <row r="172" spans="1:7" ht="11.25">
      <c r="A172" s="289" t="s">
        <v>618</v>
      </c>
      <c r="B172" s="289" t="s">
        <v>644</v>
      </c>
      <c r="C172" s="266">
        <v>0</v>
      </c>
      <c r="D172" s="266">
        <v>0</v>
      </c>
      <c r="E172" s="266">
        <v>3048215.44</v>
      </c>
      <c r="F172" s="266">
        <v>0</v>
      </c>
      <c r="G172" s="266">
        <v>0</v>
      </c>
    </row>
    <row r="173" spans="1:7" ht="11.25">
      <c r="A173" s="289" t="s">
        <v>618</v>
      </c>
      <c r="B173" s="289" t="s">
        <v>644</v>
      </c>
      <c r="C173" s="266">
        <v>0</v>
      </c>
      <c r="D173" s="266">
        <v>3555572.77</v>
      </c>
      <c r="E173" s="266">
        <v>0</v>
      </c>
      <c r="F173" s="266">
        <v>0</v>
      </c>
      <c r="G173" s="266">
        <v>0</v>
      </c>
    </row>
    <row r="174" spans="1:7" ht="11.25">
      <c r="A174" s="289" t="s">
        <v>123</v>
      </c>
      <c r="B174" s="289" t="s">
        <v>322</v>
      </c>
      <c r="C174" s="266">
        <v>68636.34</v>
      </c>
      <c r="D174" s="266">
        <v>0</v>
      </c>
      <c r="E174" s="266">
        <v>0</v>
      </c>
      <c r="F174" s="266">
        <v>0</v>
      </c>
      <c r="G174" s="266">
        <v>68636.34</v>
      </c>
    </row>
    <row r="175" spans="1:7" ht="11.25">
      <c r="A175" s="289" t="s">
        <v>124</v>
      </c>
      <c r="B175" s="289" t="s">
        <v>323</v>
      </c>
      <c r="C175" s="266">
        <v>540202318.71</v>
      </c>
      <c r="D175" s="266">
        <v>281869</v>
      </c>
      <c r="E175" s="266">
        <v>94077814.04</v>
      </c>
      <c r="F175" s="266">
        <v>93795945.04</v>
      </c>
      <c r="G175" s="266">
        <v>633998263.75</v>
      </c>
    </row>
    <row r="176" spans="1:7" ht="11.25">
      <c r="A176" s="289" t="s">
        <v>613</v>
      </c>
      <c r="B176" s="289" t="s">
        <v>645</v>
      </c>
      <c r="C176" s="266">
        <v>0</v>
      </c>
      <c r="D176" s="266">
        <v>0</v>
      </c>
      <c r="E176" s="266">
        <v>10419881.05</v>
      </c>
      <c r="F176" s="266">
        <v>0</v>
      </c>
      <c r="G176" s="266">
        <v>0</v>
      </c>
    </row>
    <row r="177" spans="1:7" ht="11.25">
      <c r="A177" s="289" t="s">
        <v>613</v>
      </c>
      <c r="B177" s="289" t="s">
        <v>646</v>
      </c>
      <c r="C177" s="266">
        <v>0</v>
      </c>
      <c r="D177" s="266">
        <v>0</v>
      </c>
      <c r="E177" s="266">
        <v>83657932.99</v>
      </c>
      <c r="F177" s="266">
        <v>0</v>
      </c>
      <c r="G177" s="266">
        <v>0</v>
      </c>
    </row>
    <row r="178" spans="1:7" ht="11.25">
      <c r="A178" s="289" t="s">
        <v>647</v>
      </c>
      <c r="B178" s="289" t="s">
        <v>648</v>
      </c>
      <c r="C178" s="266">
        <v>0</v>
      </c>
      <c r="D178" s="266">
        <v>281869</v>
      </c>
      <c r="E178" s="266">
        <v>0</v>
      </c>
      <c r="F178" s="266">
        <v>0</v>
      </c>
      <c r="G178" s="266">
        <v>0</v>
      </c>
    </row>
    <row r="179" spans="1:7" s="441" customFormat="1" ht="11.25">
      <c r="A179" s="289" t="s">
        <v>125</v>
      </c>
      <c r="B179" s="289" t="s">
        <v>324</v>
      </c>
      <c r="C179" s="266">
        <v>279478661.99</v>
      </c>
      <c r="D179" s="266">
        <v>0</v>
      </c>
      <c r="E179" s="266">
        <v>75973084.38</v>
      </c>
      <c r="F179" s="266">
        <v>75973084.38</v>
      </c>
      <c r="G179" s="266">
        <v>355451746.37</v>
      </c>
    </row>
    <row r="180" spans="1:7" s="441" customFormat="1" ht="11.25">
      <c r="A180" s="289" t="s">
        <v>614</v>
      </c>
      <c r="B180" s="289" t="s">
        <v>649</v>
      </c>
      <c r="C180" s="266">
        <v>0</v>
      </c>
      <c r="D180" s="266">
        <v>0</v>
      </c>
      <c r="E180" s="266">
        <v>75573977</v>
      </c>
      <c r="F180" s="266">
        <v>0</v>
      </c>
      <c r="G180" s="266">
        <v>0</v>
      </c>
    </row>
    <row r="181" spans="1:7" s="441" customFormat="1" ht="11.25">
      <c r="A181" s="289" t="s">
        <v>615</v>
      </c>
      <c r="B181" s="289" t="s">
        <v>650</v>
      </c>
      <c r="C181" s="266">
        <v>0</v>
      </c>
      <c r="D181" s="266">
        <v>0</v>
      </c>
      <c r="E181" s="266">
        <v>29999.75</v>
      </c>
      <c r="F181" s="266">
        <v>0</v>
      </c>
      <c r="G181" s="266">
        <v>0</v>
      </c>
    </row>
    <row r="182" spans="1:7" s="442" customFormat="1" ht="11.25">
      <c r="A182" s="289" t="s">
        <v>633</v>
      </c>
      <c r="B182" s="289" t="s">
        <v>651</v>
      </c>
      <c r="C182" s="266">
        <v>0</v>
      </c>
      <c r="D182" s="266">
        <v>0</v>
      </c>
      <c r="E182" s="266">
        <v>369107.63</v>
      </c>
      <c r="F182" s="266">
        <v>0</v>
      </c>
      <c r="G182" s="266">
        <v>0</v>
      </c>
    </row>
    <row r="183" spans="1:7" s="442" customFormat="1" ht="11.25">
      <c r="A183" s="289" t="s">
        <v>126</v>
      </c>
      <c r="B183" s="289" t="s">
        <v>117</v>
      </c>
      <c r="C183" s="266">
        <v>978821917</v>
      </c>
      <c r="D183" s="266">
        <v>2231181.01</v>
      </c>
      <c r="E183" s="266">
        <v>162290.1</v>
      </c>
      <c r="F183" s="266">
        <v>-2068890.91</v>
      </c>
      <c r="G183" s="266">
        <v>976753026.09</v>
      </c>
    </row>
    <row r="184" spans="1:7" s="442" customFormat="1" ht="11.25">
      <c r="A184" s="289" t="s">
        <v>605</v>
      </c>
      <c r="B184" s="289" t="s">
        <v>652</v>
      </c>
      <c r="C184" s="266">
        <v>0</v>
      </c>
      <c r="D184" s="266">
        <v>0</v>
      </c>
      <c r="E184" s="266">
        <v>162290.1</v>
      </c>
      <c r="F184" s="266">
        <v>0</v>
      </c>
      <c r="G184" s="266">
        <v>0</v>
      </c>
    </row>
    <row r="185" spans="1:7" ht="11.25">
      <c r="A185" s="289" t="s">
        <v>607</v>
      </c>
      <c r="B185" s="289" t="s">
        <v>117</v>
      </c>
      <c r="C185" s="266">
        <v>0</v>
      </c>
      <c r="D185" s="266">
        <v>2195625</v>
      </c>
      <c r="E185" s="266">
        <v>0</v>
      </c>
      <c r="F185" s="266">
        <v>0</v>
      </c>
      <c r="G185" s="266">
        <v>0</v>
      </c>
    </row>
    <row r="186" spans="1:7" ht="11.25">
      <c r="A186" s="289" t="s">
        <v>610</v>
      </c>
      <c r="B186" s="289" t="s">
        <v>117</v>
      </c>
      <c r="C186" s="266">
        <v>0</v>
      </c>
      <c r="D186" s="266">
        <v>35556.01</v>
      </c>
      <c r="E186" s="266">
        <v>0</v>
      </c>
      <c r="F186" s="266">
        <v>0</v>
      </c>
      <c r="G186" s="266">
        <v>0</v>
      </c>
    </row>
    <row r="187" spans="1:7" ht="11.25">
      <c r="A187" s="289" t="s">
        <v>283</v>
      </c>
      <c r="B187" s="289" t="s">
        <v>284</v>
      </c>
      <c r="C187" s="266">
        <v>999333.26</v>
      </c>
      <c r="D187" s="266">
        <v>0</v>
      </c>
      <c r="E187" s="266">
        <v>0</v>
      </c>
      <c r="F187" s="266">
        <v>0</v>
      </c>
      <c r="G187" s="266">
        <v>999333.26</v>
      </c>
    </row>
    <row r="188" spans="1:7" ht="11.25">
      <c r="A188" s="289" t="s">
        <v>423</v>
      </c>
      <c r="B188" s="289" t="s">
        <v>425</v>
      </c>
      <c r="C188" s="266">
        <v>999333.26</v>
      </c>
      <c r="D188" s="266">
        <v>0</v>
      </c>
      <c r="E188" s="266">
        <v>0</v>
      </c>
      <c r="F188" s="266">
        <v>0</v>
      </c>
      <c r="G188" s="266">
        <v>999333.26</v>
      </c>
    </row>
    <row r="189" spans="1:7" ht="11.25">
      <c r="A189" s="289" t="s">
        <v>380</v>
      </c>
      <c r="B189" s="289" t="s">
        <v>381</v>
      </c>
      <c r="C189" s="266">
        <v>0</v>
      </c>
      <c r="D189" s="266">
        <v>0</v>
      </c>
      <c r="E189" s="266">
        <v>0</v>
      </c>
      <c r="F189" s="266">
        <v>0</v>
      </c>
      <c r="G189" s="266">
        <v>0</v>
      </c>
    </row>
    <row r="190" spans="1:7" ht="11.25">
      <c r="A190" s="289" t="s">
        <v>382</v>
      </c>
      <c r="B190" s="289" t="s">
        <v>371</v>
      </c>
      <c r="C190" s="266">
        <v>0</v>
      </c>
      <c r="D190" s="266">
        <v>0</v>
      </c>
      <c r="E190" s="266">
        <v>0</v>
      </c>
      <c r="F190" s="266">
        <v>0</v>
      </c>
      <c r="G190" s="266">
        <v>0</v>
      </c>
    </row>
    <row r="191" spans="1:7" ht="11.25">
      <c r="A191" s="289" t="s">
        <v>127</v>
      </c>
      <c r="B191" s="289" t="s">
        <v>128</v>
      </c>
      <c r="C191" s="266">
        <v>185345974.88</v>
      </c>
      <c r="D191" s="266">
        <v>1.42</v>
      </c>
      <c r="E191" s="266">
        <v>46267637.61</v>
      </c>
      <c r="F191" s="266">
        <v>46267636.19</v>
      </c>
      <c r="G191" s="266">
        <v>231613611.07</v>
      </c>
    </row>
    <row r="192" spans="1:7" ht="11.25">
      <c r="A192" s="289" t="s">
        <v>131</v>
      </c>
      <c r="B192" s="289" t="s">
        <v>132</v>
      </c>
      <c r="C192" s="266">
        <v>26.42</v>
      </c>
      <c r="D192" s="266">
        <v>1.42</v>
      </c>
      <c r="E192" s="266">
        <v>7.53</v>
      </c>
      <c r="F192" s="266">
        <v>6.11</v>
      </c>
      <c r="G192" s="266">
        <v>32.53</v>
      </c>
    </row>
    <row r="193" spans="1:7" ht="11.25">
      <c r="A193" s="289" t="s">
        <v>605</v>
      </c>
      <c r="B193" s="289" t="s">
        <v>132</v>
      </c>
      <c r="C193" s="266">
        <v>0</v>
      </c>
      <c r="D193" s="266">
        <v>0</v>
      </c>
      <c r="E193" s="266">
        <v>6.11</v>
      </c>
      <c r="F193" s="266">
        <v>0</v>
      </c>
      <c r="G193" s="266">
        <v>0</v>
      </c>
    </row>
    <row r="194" spans="1:7" ht="11.25">
      <c r="A194" s="289" t="s">
        <v>610</v>
      </c>
      <c r="B194" s="289" t="s">
        <v>653</v>
      </c>
      <c r="C194" s="266">
        <v>0</v>
      </c>
      <c r="D194" s="266">
        <v>1.42</v>
      </c>
      <c r="E194" s="266">
        <v>0</v>
      </c>
      <c r="F194" s="266">
        <v>0</v>
      </c>
      <c r="G194" s="266">
        <v>0</v>
      </c>
    </row>
    <row r="195" spans="1:7" ht="11.25">
      <c r="A195" s="289" t="s">
        <v>612</v>
      </c>
      <c r="B195" s="289" t="s">
        <v>519</v>
      </c>
      <c r="C195" s="266">
        <v>0</v>
      </c>
      <c r="D195" s="266">
        <v>0</v>
      </c>
      <c r="E195" s="266">
        <v>1.42</v>
      </c>
      <c r="F195" s="266">
        <v>0</v>
      </c>
      <c r="G195" s="266">
        <v>0</v>
      </c>
    </row>
    <row r="196" spans="1:7" ht="11.25">
      <c r="A196" s="289" t="s">
        <v>133</v>
      </c>
      <c r="B196" s="289" t="s">
        <v>325</v>
      </c>
      <c r="C196" s="266">
        <v>19856186.13</v>
      </c>
      <c r="D196" s="266">
        <v>0</v>
      </c>
      <c r="E196" s="266">
        <v>82667.2</v>
      </c>
      <c r="F196" s="266">
        <v>82667.2</v>
      </c>
      <c r="G196" s="266">
        <v>19938853.33</v>
      </c>
    </row>
    <row r="197" spans="1:7" ht="11.25">
      <c r="A197" s="289" t="s">
        <v>605</v>
      </c>
      <c r="B197" s="289" t="s">
        <v>325</v>
      </c>
      <c r="C197" s="266">
        <v>0</v>
      </c>
      <c r="D197" s="266">
        <v>0</v>
      </c>
      <c r="E197" s="266">
        <v>82667.2</v>
      </c>
      <c r="F197" s="266">
        <v>0</v>
      </c>
      <c r="G197" s="266">
        <v>0</v>
      </c>
    </row>
    <row r="198" spans="1:7" ht="11.25">
      <c r="A198" s="289" t="s">
        <v>134</v>
      </c>
      <c r="B198" s="289" t="s">
        <v>326</v>
      </c>
      <c r="C198" s="266">
        <v>165489762.33</v>
      </c>
      <c r="D198" s="266">
        <v>0</v>
      </c>
      <c r="E198" s="266">
        <v>46184962.88</v>
      </c>
      <c r="F198" s="266">
        <v>46184962.88</v>
      </c>
      <c r="G198" s="266">
        <v>211674725.21</v>
      </c>
    </row>
    <row r="199" spans="1:7" ht="11.25">
      <c r="A199" s="289" t="s">
        <v>605</v>
      </c>
      <c r="B199" s="289" t="s">
        <v>326</v>
      </c>
      <c r="C199" s="266">
        <v>0</v>
      </c>
      <c r="D199" s="266">
        <v>0</v>
      </c>
      <c r="E199" s="266">
        <v>46184962.88</v>
      </c>
      <c r="F199" s="266">
        <v>0</v>
      </c>
      <c r="G199" s="266">
        <v>0</v>
      </c>
    </row>
    <row r="200" spans="1:7" ht="11.25">
      <c r="A200" s="289" t="s">
        <v>135</v>
      </c>
      <c r="B200" s="289" t="s">
        <v>136</v>
      </c>
      <c r="C200" s="266">
        <v>0</v>
      </c>
      <c r="D200" s="266">
        <v>0</v>
      </c>
      <c r="E200" s="266">
        <v>0</v>
      </c>
      <c r="F200" s="266">
        <v>0</v>
      </c>
      <c r="G200" s="266">
        <v>0</v>
      </c>
    </row>
    <row r="201" spans="1:7" ht="11.25">
      <c r="A201" s="289" t="s">
        <v>138</v>
      </c>
      <c r="B201" s="289" t="s">
        <v>327</v>
      </c>
      <c r="C201" s="266">
        <v>1732651233.36</v>
      </c>
      <c r="D201" s="266">
        <v>341646138.78</v>
      </c>
      <c r="E201" s="266">
        <v>356134973.61</v>
      </c>
      <c r="F201" s="266">
        <v>14488834.83</v>
      </c>
      <c r="G201" s="266">
        <v>1747140068.19</v>
      </c>
    </row>
    <row r="202" spans="1:7" ht="11.25">
      <c r="A202" s="289" t="s">
        <v>139</v>
      </c>
      <c r="B202" s="289" t="s">
        <v>140</v>
      </c>
      <c r="C202" s="266">
        <v>1526800.39</v>
      </c>
      <c r="D202" s="266">
        <v>0</v>
      </c>
      <c r="E202" s="266">
        <v>70042.32</v>
      </c>
      <c r="F202" s="266">
        <v>70042.32</v>
      </c>
      <c r="G202" s="266">
        <v>1596842.71</v>
      </c>
    </row>
    <row r="203" spans="1:7" ht="11.25">
      <c r="A203" s="289" t="s">
        <v>605</v>
      </c>
      <c r="B203" s="289" t="s">
        <v>654</v>
      </c>
      <c r="C203" s="266">
        <v>0</v>
      </c>
      <c r="D203" s="266">
        <v>0</v>
      </c>
      <c r="E203" s="266">
        <v>70042.32</v>
      </c>
      <c r="F203" s="266">
        <v>0</v>
      </c>
      <c r="G203" s="266">
        <v>0</v>
      </c>
    </row>
    <row r="204" spans="1:7" ht="11.25">
      <c r="A204" s="289" t="s">
        <v>141</v>
      </c>
      <c r="B204" s="289" t="s">
        <v>142</v>
      </c>
      <c r="C204" s="266">
        <v>52728616.07</v>
      </c>
      <c r="D204" s="266">
        <v>1796585.4</v>
      </c>
      <c r="E204" s="266">
        <v>9616438.62</v>
      </c>
      <c r="F204" s="266">
        <v>7819853.22</v>
      </c>
      <c r="G204" s="266">
        <v>60548469.29</v>
      </c>
    </row>
    <row r="205" spans="1:7" ht="11.25">
      <c r="A205" s="289" t="s">
        <v>605</v>
      </c>
      <c r="B205" s="289" t="s">
        <v>655</v>
      </c>
      <c r="C205" s="266">
        <v>0</v>
      </c>
      <c r="D205" s="266">
        <v>0</v>
      </c>
      <c r="E205" s="266">
        <v>7819853.22</v>
      </c>
      <c r="F205" s="266">
        <v>0</v>
      </c>
      <c r="G205" s="266">
        <v>0</v>
      </c>
    </row>
    <row r="206" spans="1:7" ht="11.25">
      <c r="A206" s="289" t="s">
        <v>612</v>
      </c>
      <c r="B206" s="289" t="s">
        <v>519</v>
      </c>
      <c r="C206" s="266">
        <v>0</v>
      </c>
      <c r="D206" s="266">
        <v>1796585.4</v>
      </c>
      <c r="E206" s="266">
        <v>0</v>
      </c>
      <c r="F206" s="266">
        <v>0</v>
      </c>
      <c r="G206" s="266">
        <v>0</v>
      </c>
    </row>
    <row r="207" spans="1:7" ht="11.25">
      <c r="A207" s="289" t="s">
        <v>616</v>
      </c>
      <c r="B207" s="289" t="s">
        <v>617</v>
      </c>
      <c r="C207" s="266">
        <v>0</v>
      </c>
      <c r="D207" s="266">
        <v>0</v>
      </c>
      <c r="E207" s="266">
        <v>1796585.4</v>
      </c>
      <c r="F207" s="266">
        <v>0</v>
      </c>
      <c r="G207" s="266">
        <v>0</v>
      </c>
    </row>
    <row r="208" spans="1:7" ht="11.25">
      <c r="A208" s="289" t="s">
        <v>143</v>
      </c>
      <c r="B208" s="289" t="s">
        <v>82</v>
      </c>
      <c r="C208" s="266">
        <v>300023463.77</v>
      </c>
      <c r="D208" s="266">
        <v>255548924</v>
      </c>
      <c r="E208" s="266">
        <v>257799683.62</v>
      </c>
      <c r="F208" s="266">
        <v>2250759.62</v>
      </c>
      <c r="G208" s="266">
        <v>302274223.39</v>
      </c>
    </row>
    <row r="209" spans="1:7" ht="11.25">
      <c r="A209" s="289" t="s">
        <v>614</v>
      </c>
      <c r="B209" s="289" t="s">
        <v>656</v>
      </c>
      <c r="C209" s="266">
        <v>0</v>
      </c>
      <c r="D209" s="266">
        <v>75573977</v>
      </c>
      <c r="E209" s="266">
        <v>0</v>
      </c>
      <c r="F209" s="266">
        <v>0</v>
      </c>
      <c r="G209" s="266">
        <v>0</v>
      </c>
    </row>
    <row r="210" spans="1:7" ht="11.25">
      <c r="A210" s="289" t="s">
        <v>614</v>
      </c>
      <c r="B210" s="289" t="s">
        <v>656</v>
      </c>
      <c r="C210" s="266">
        <v>0</v>
      </c>
      <c r="D210" s="266">
        <v>0</v>
      </c>
      <c r="E210" s="266">
        <v>75573977</v>
      </c>
      <c r="F210" s="266">
        <v>0</v>
      </c>
      <c r="G210" s="266">
        <v>0</v>
      </c>
    </row>
    <row r="211" spans="1:7" ht="11.25">
      <c r="A211" s="289" t="s">
        <v>615</v>
      </c>
      <c r="B211" s="289" t="s">
        <v>656</v>
      </c>
      <c r="C211" s="266">
        <v>0</v>
      </c>
      <c r="D211" s="266">
        <v>0</v>
      </c>
      <c r="E211" s="266">
        <v>2619867.25</v>
      </c>
      <c r="F211" s="266">
        <v>0</v>
      </c>
      <c r="G211" s="266">
        <v>0</v>
      </c>
    </row>
    <row r="212" spans="1:7" ht="11.25">
      <c r="A212" s="289" t="s">
        <v>633</v>
      </c>
      <c r="B212" s="289" t="s">
        <v>656</v>
      </c>
      <c r="C212" s="266">
        <v>0</v>
      </c>
      <c r="D212" s="266">
        <v>179974947</v>
      </c>
      <c r="E212" s="266">
        <v>0</v>
      </c>
      <c r="F212" s="266">
        <v>0</v>
      </c>
      <c r="G212" s="266">
        <v>0</v>
      </c>
    </row>
    <row r="213" spans="1:7" ht="11.25">
      <c r="A213" s="289" t="s">
        <v>633</v>
      </c>
      <c r="B213" s="289" t="s">
        <v>656</v>
      </c>
      <c r="C213" s="266">
        <v>0</v>
      </c>
      <c r="D213" s="266">
        <v>0</v>
      </c>
      <c r="E213" s="266">
        <v>179605839.37</v>
      </c>
      <c r="F213" s="266">
        <v>0</v>
      </c>
      <c r="G213" s="266">
        <v>0</v>
      </c>
    </row>
    <row r="214" spans="1:7" ht="11.25">
      <c r="A214" s="289" t="s">
        <v>144</v>
      </c>
      <c r="B214" s="289" t="s">
        <v>72</v>
      </c>
      <c r="C214" s="266">
        <v>1293850800.17</v>
      </c>
      <c r="D214" s="266">
        <v>83657932.99</v>
      </c>
      <c r="E214" s="266">
        <v>85121909.28</v>
      </c>
      <c r="F214" s="266">
        <v>1463976.29</v>
      </c>
      <c r="G214" s="266">
        <v>1295314776.46</v>
      </c>
    </row>
    <row r="215" spans="1:7" ht="11.25">
      <c r="A215" s="289" t="s">
        <v>613</v>
      </c>
      <c r="B215" s="289" t="s">
        <v>646</v>
      </c>
      <c r="C215" s="266">
        <v>0</v>
      </c>
      <c r="D215" s="266">
        <v>0</v>
      </c>
      <c r="E215" s="266">
        <v>1182107.29</v>
      </c>
      <c r="F215" s="266">
        <v>0</v>
      </c>
      <c r="G215" s="266">
        <v>0</v>
      </c>
    </row>
    <row r="216" spans="1:7" ht="11.25">
      <c r="A216" s="289" t="s">
        <v>613</v>
      </c>
      <c r="B216" s="289" t="s">
        <v>646</v>
      </c>
      <c r="C216" s="266">
        <v>0</v>
      </c>
      <c r="D216" s="266">
        <v>83657932.99</v>
      </c>
      <c r="E216" s="266">
        <v>0</v>
      </c>
      <c r="F216" s="266">
        <v>0</v>
      </c>
      <c r="G216" s="266">
        <v>0</v>
      </c>
    </row>
    <row r="217" spans="1:7" ht="11.25">
      <c r="A217" s="289" t="s">
        <v>613</v>
      </c>
      <c r="B217" s="289" t="s">
        <v>646</v>
      </c>
      <c r="C217" s="266">
        <v>0</v>
      </c>
      <c r="D217" s="266">
        <v>0</v>
      </c>
      <c r="E217" s="266">
        <v>83657932.99</v>
      </c>
      <c r="F217" s="266">
        <v>0</v>
      </c>
      <c r="G217" s="266">
        <v>0</v>
      </c>
    </row>
    <row r="218" spans="1:7" ht="11.25">
      <c r="A218" s="289" t="s">
        <v>647</v>
      </c>
      <c r="B218" s="289" t="s">
        <v>648</v>
      </c>
      <c r="C218" s="266">
        <v>0</v>
      </c>
      <c r="D218" s="266">
        <v>0</v>
      </c>
      <c r="E218" s="266">
        <v>281869</v>
      </c>
      <c r="F218" s="266">
        <v>0</v>
      </c>
      <c r="G218" s="266">
        <v>0</v>
      </c>
    </row>
    <row r="219" spans="1:7" ht="11.25">
      <c r="A219" s="289" t="s">
        <v>424</v>
      </c>
      <c r="B219" s="289" t="s">
        <v>426</v>
      </c>
      <c r="C219" s="266">
        <v>1550918.78</v>
      </c>
      <c r="D219" s="266">
        <v>0</v>
      </c>
      <c r="E219" s="266">
        <v>0</v>
      </c>
      <c r="F219" s="266">
        <v>0</v>
      </c>
      <c r="G219" s="266">
        <v>1550918.78</v>
      </c>
    </row>
    <row r="220" spans="1:7" ht="11.25">
      <c r="A220" s="289" t="s">
        <v>145</v>
      </c>
      <c r="B220" s="289" t="s">
        <v>146</v>
      </c>
      <c r="C220" s="266">
        <v>1123955.5</v>
      </c>
      <c r="D220" s="266">
        <v>2000</v>
      </c>
      <c r="E220" s="266">
        <v>362756</v>
      </c>
      <c r="F220" s="266">
        <v>360756</v>
      </c>
      <c r="G220" s="266">
        <v>1484711.5</v>
      </c>
    </row>
    <row r="221" spans="1:7" ht="11.25">
      <c r="A221" s="289" t="s">
        <v>605</v>
      </c>
      <c r="B221" s="289" t="s">
        <v>657</v>
      </c>
      <c r="C221" s="266">
        <v>0</v>
      </c>
      <c r="D221" s="266">
        <v>0</v>
      </c>
      <c r="E221" s="266">
        <v>362756</v>
      </c>
      <c r="F221" s="266">
        <v>0</v>
      </c>
      <c r="G221" s="266">
        <v>0</v>
      </c>
    </row>
    <row r="222" spans="1:7" ht="11.25">
      <c r="A222" s="289" t="s">
        <v>610</v>
      </c>
      <c r="B222" s="289" t="s">
        <v>146</v>
      </c>
      <c r="C222" s="266">
        <v>0</v>
      </c>
      <c r="D222" s="266">
        <v>1000</v>
      </c>
      <c r="E222" s="266">
        <v>0</v>
      </c>
      <c r="F222" s="266">
        <v>0</v>
      </c>
      <c r="G222" s="266">
        <v>0</v>
      </c>
    </row>
    <row r="223" spans="1:7" ht="11.25">
      <c r="A223" s="289" t="s">
        <v>610</v>
      </c>
      <c r="B223" s="289" t="s">
        <v>146</v>
      </c>
      <c r="C223" s="266">
        <v>0</v>
      </c>
      <c r="D223" s="266">
        <v>1000</v>
      </c>
      <c r="E223" s="266">
        <v>0</v>
      </c>
      <c r="F223" s="266">
        <v>0</v>
      </c>
      <c r="G223" s="266">
        <v>0</v>
      </c>
    </row>
    <row r="224" spans="1:7" ht="11.25">
      <c r="A224" s="289" t="s">
        <v>147</v>
      </c>
      <c r="B224" s="289" t="s">
        <v>148</v>
      </c>
      <c r="C224" s="266">
        <v>81846678.68</v>
      </c>
      <c r="D224" s="266">
        <v>640696.39</v>
      </c>
      <c r="E224" s="266">
        <v>3164143.77</v>
      </c>
      <c r="F224" s="266">
        <v>2523447.38</v>
      </c>
      <c r="G224" s="266">
        <v>84370126.06</v>
      </c>
    </row>
    <row r="225" spans="1:7" ht="11.25">
      <c r="A225" s="289" t="s">
        <v>605</v>
      </c>
      <c r="B225" s="289" t="s">
        <v>148</v>
      </c>
      <c r="C225" s="266">
        <v>0</v>
      </c>
      <c r="D225" s="266">
        <v>0</v>
      </c>
      <c r="E225" s="266">
        <v>3164143.77</v>
      </c>
      <c r="F225" s="266">
        <v>0</v>
      </c>
      <c r="G225" s="266">
        <v>0</v>
      </c>
    </row>
    <row r="226" spans="1:7" ht="11.25">
      <c r="A226" s="289" t="s">
        <v>610</v>
      </c>
      <c r="B226" s="289" t="s">
        <v>148</v>
      </c>
      <c r="C226" s="266">
        <v>0</v>
      </c>
      <c r="D226" s="266">
        <v>481086.39</v>
      </c>
      <c r="E226" s="266">
        <v>0</v>
      </c>
      <c r="F226" s="266">
        <v>0</v>
      </c>
      <c r="G226" s="266">
        <v>0</v>
      </c>
    </row>
    <row r="227" spans="1:7" ht="11.25">
      <c r="A227" s="289" t="s">
        <v>610</v>
      </c>
      <c r="B227" s="289" t="s">
        <v>148</v>
      </c>
      <c r="C227" s="266">
        <v>0</v>
      </c>
      <c r="D227" s="266">
        <v>159610</v>
      </c>
      <c r="E227" s="266">
        <v>0</v>
      </c>
      <c r="F227" s="266">
        <v>0</v>
      </c>
      <c r="G227" s="266">
        <v>0</v>
      </c>
    </row>
    <row r="228" spans="1:7" ht="11.25">
      <c r="A228" s="289" t="s">
        <v>149</v>
      </c>
      <c r="B228" s="289" t="s">
        <v>61</v>
      </c>
      <c r="C228" s="266">
        <v>401906538.27</v>
      </c>
      <c r="D228" s="266">
        <v>0</v>
      </c>
      <c r="E228" s="266">
        <v>4131155.22</v>
      </c>
      <c r="F228" s="266">
        <v>4131155.22</v>
      </c>
      <c r="G228" s="266">
        <v>406037693.49</v>
      </c>
    </row>
    <row r="229" spans="1:7" ht="11.25">
      <c r="A229" s="289" t="s">
        <v>150</v>
      </c>
      <c r="B229" s="289" t="s">
        <v>63</v>
      </c>
      <c r="C229" s="266">
        <v>249458123.03</v>
      </c>
      <c r="D229" s="266">
        <v>0</v>
      </c>
      <c r="E229" s="266">
        <v>2576673.03</v>
      </c>
      <c r="F229" s="266">
        <v>2576673.03</v>
      </c>
      <c r="G229" s="266">
        <v>252034796.06</v>
      </c>
    </row>
    <row r="230" spans="1:7" ht="11.25">
      <c r="A230" s="289" t="s">
        <v>642</v>
      </c>
      <c r="B230" s="289" t="s">
        <v>643</v>
      </c>
      <c r="C230" s="266">
        <v>0</v>
      </c>
      <c r="D230" s="266">
        <v>0</v>
      </c>
      <c r="E230" s="266">
        <v>2576673.03</v>
      </c>
      <c r="F230" s="266">
        <v>0</v>
      </c>
      <c r="G230" s="266">
        <v>0</v>
      </c>
    </row>
    <row r="231" spans="1:7" ht="11.25">
      <c r="A231" s="289" t="s">
        <v>151</v>
      </c>
      <c r="B231" s="289" t="s">
        <v>65</v>
      </c>
      <c r="C231" s="266">
        <v>93943935.89</v>
      </c>
      <c r="D231" s="266">
        <v>0</v>
      </c>
      <c r="E231" s="266">
        <v>481838</v>
      </c>
      <c r="F231" s="266">
        <v>481838</v>
      </c>
      <c r="G231" s="266">
        <v>94425773.89</v>
      </c>
    </row>
    <row r="232" spans="1:7" ht="11.25">
      <c r="A232" s="289" t="s">
        <v>642</v>
      </c>
      <c r="B232" s="289" t="s">
        <v>623</v>
      </c>
      <c r="C232" s="266">
        <v>0</v>
      </c>
      <c r="D232" s="266">
        <v>0</v>
      </c>
      <c r="E232" s="266">
        <v>481838</v>
      </c>
      <c r="F232" s="266">
        <v>0</v>
      </c>
      <c r="G232" s="266">
        <v>0</v>
      </c>
    </row>
    <row r="233" spans="1:7" ht="11.25">
      <c r="A233" s="289" t="s">
        <v>152</v>
      </c>
      <c r="B233" s="289" t="s">
        <v>153</v>
      </c>
      <c r="C233" s="266">
        <v>822772.95</v>
      </c>
      <c r="D233" s="266">
        <v>0</v>
      </c>
      <c r="E233" s="266">
        <v>0</v>
      </c>
      <c r="F233" s="266">
        <v>0</v>
      </c>
      <c r="G233" s="266">
        <v>822772.95</v>
      </c>
    </row>
    <row r="234" spans="1:7" ht="11.25">
      <c r="A234" s="289" t="s">
        <v>154</v>
      </c>
      <c r="B234" s="289" t="s">
        <v>104</v>
      </c>
      <c r="C234" s="266">
        <v>57681706.4</v>
      </c>
      <c r="D234" s="266">
        <v>0</v>
      </c>
      <c r="E234" s="266">
        <v>1072644.19</v>
      </c>
      <c r="F234" s="266">
        <v>1072644.19</v>
      </c>
      <c r="G234" s="266">
        <v>58754350.59</v>
      </c>
    </row>
    <row r="235" spans="1:7" ht="11.25">
      <c r="A235" s="289" t="s">
        <v>642</v>
      </c>
      <c r="B235" s="289" t="s">
        <v>104</v>
      </c>
      <c r="C235" s="266">
        <v>0</v>
      </c>
      <c r="D235" s="266">
        <v>0</v>
      </c>
      <c r="E235" s="266">
        <v>1072644.19</v>
      </c>
      <c r="F235" s="266">
        <v>0</v>
      </c>
      <c r="G235" s="266">
        <v>0</v>
      </c>
    </row>
    <row r="236" spans="1:7" ht="11.25">
      <c r="A236" s="289" t="s">
        <v>155</v>
      </c>
      <c r="B236" s="289" t="s">
        <v>70</v>
      </c>
      <c r="C236" s="266">
        <v>1487472598.37</v>
      </c>
      <c r="D236" s="266">
        <v>0</v>
      </c>
      <c r="E236" s="266">
        <v>0</v>
      </c>
      <c r="F236" s="266">
        <v>0</v>
      </c>
      <c r="G236" s="266">
        <v>1487472598.37</v>
      </c>
    </row>
    <row r="237" spans="1:7" ht="11.25">
      <c r="A237" s="289" t="s">
        <v>156</v>
      </c>
      <c r="B237" s="289" t="s">
        <v>70</v>
      </c>
      <c r="C237" s="266">
        <v>1487472598.37</v>
      </c>
      <c r="D237" s="266">
        <v>0</v>
      </c>
      <c r="E237" s="266">
        <v>0</v>
      </c>
      <c r="F237" s="266">
        <v>0</v>
      </c>
      <c r="G237" s="266">
        <v>1487472598.37</v>
      </c>
    </row>
    <row r="238" spans="1:7" ht="11.25">
      <c r="A238" s="289" t="s">
        <v>278</v>
      </c>
      <c r="B238" s="289" t="s">
        <v>279</v>
      </c>
      <c r="C238" s="266">
        <v>2804375</v>
      </c>
      <c r="D238" s="266">
        <v>0</v>
      </c>
      <c r="E238" s="266">
        <v>0</v>
      </c>
      <c r="F238" s="266">
        <v>0</v>
      </c>
      <c r="G238" s="266">
        <v>2804375</v>
      </c>
    </row>
    <row r="239" spans="1:7" ht="11.25">
      <c r="A239" s="289" t="s">
        <v>280</v>
      </c>
      <c r="B239" s="289" t="s">
        <v>279</v>
      </c>
      <c r="C239" s="266">
        <v>2804375</v>
      </c>
      <c r="D239" s="266">
        <v>0</v>
      </c>
      <c r="E239" s="266">
        <v>0</v>
      </c>
      <c r="F239" s="266">
        <v>0</v>
      </c>
      <c r="G239" s="266">
        <v>2804375</v>
      </c>
    </row>
    <row r="240" spans="1:7" ht="11.25">
      <c r="A240" s="289" t="s">
        <v>383</v>
      </c>
      <c r="B240" s="289" t="s">
        <v>384</v>
      </c>
      <c r="C240" s="266">
        <v>0</v>
      </c>
      <c r="D240" s="266">
        <v>0</v>
      </c>
      <c r="E240" s="266">
        <v>0</v>
      </c>
      <c r="F240" s="266">
        <v>0</v>
      </c>
      <c r="G240" s="266">
        <v>0</v>
      </c>
    </row>
    <row r="241" spans="1:7" ht="11.25">
      <c r="A241" s="289" t="s">
        <v>385</v>
      </c>
      <c r="B241" s="289" t="s">
        <v>384</v>
      </c>
      <c r="C241" s="266">
        <v>0</v>
      </c>
      <c r="D241" s="266">
        <v>0</v>
      </c>
      <c r="E241" s="266">
        <v>0</v>
      </c>
      <c r="F241" s="266">
        <v>0</v>
      </c>
      <c r="G241" s="266">
        <v>0</v>
      </c>
    </row>
    <row r="242" spans="1:7" ht="11.25">
      <c r="A242" s="289" t="s">
        <v>386</v>
      </c>
      <c r="B242" s="289" t="s">
        <v>387</v>
      </c>
      <c r="C242" s="266">
        <v>0</v>
      </c>
      <c r="D242" s="266">
        <v>0</v>
      </c>
      <c r="E242" s="266">
        <v>0</v>
      </c>
      <c r="F242" s="266">
        <v>0</v>
      </c>
      <c r="G242" s="266">
        <v>0</v>
      </c>
    </row>
    <row r="243" spans="1:7" ht="11.25">
      <c r="A243" s="289" t="s">
        <v>388</v>
      </c>
      <c r="B243" s="289" t="s">
        <v>387</v>
      </c>
      <c r="C243" s="266">
        <v>0</v>
      </c>
      <c r="D243" s="266">
        <v>0</v>
      </c>
      <c r="E243" s="266">
        <v>0</v>
      </c>
      <c r="F243" s="266">
        <v>0</v>
      </c>
      <c r="G243" s="266">
        <v>0</v>
      </c>
    </row>
    <row r="244" spans="1:7" ht="11.25">
      <c r="A244" s="289" t="s">
        <v>389</v>
      </c>
      <c r="B244" s="289" t="s">
        <v>390</v>
      </c>
      <c r="C244" s="266">
        <v>0</v>
      </c>
      <c r="D244" s="266">
        <v>0</v>
      </c>
      <c r="E244" s="266">
        <v>0</v>
      </c>
      <c r="F244" s="266">
        <v>0</v>
      </c>
      <c r="G244" s="266">
        <v>0</v>
      </c>
    </row>
    <row r="245" spans="1:7" ht="11.25">
      <c r="A245" s="289" t="s">
        <v>391</v>
      </c>
      <c r="B245" s="289" t="s">
        <v>392</v>
      </c>
      <c r="C245" s="266">
        <v>0</v>
      </c>
      <c r="D245" s="266">
        <v>0</v>
      </c>
      <c r="E245" s="266">
        <v>0</v>
      </c>
      <c r="F245" s="266">
        <v>0</v>
      </c>
      <c r="G245" s="266">
        <v>0</v>
      </c>
    </row>
    <row r="246" spans="1:7" ht="11.25">
      <c r="A246" s="289" t="s">
        <v>393</v>
      </c>
      <c r="B246" s="289" t="s">
        <v>394</v>
      </c>
      <c r="C246" s="266">
        <v>0</v>
      </c>
      <c r="D246" s="266">
        <v>0</v>
      </c>
      <c r="E246" s="266">
        <v>0</v>
      </c>
      <c r="F246" s="266">
        <v>0</v>
      </c>
      <c r="G246" s="266">
        <v>0</v>
      </c>
    </row>
    <row r="247" spans="1:7" ht="11.25">
      <c r="A247" s="289" t="s">
        <v>395</v>
      </c>
      <c r="B247" s="289" t="s">
        <v>394</v>
      </c>
      <c r="C247" s="266">
        <v>0</v>
      </c>
      <c r="D247" s="266">
        <v>0</v>
      </c>
      <c r="E247" s="266">
        <v>0</v>
      </c>
      <c r="F247" s="266">
        <v>0</v>
      </c>
      <c r="G247" s="266">
        <v>0</v>
      </c>
    </row>
    <row r="248" spans="1:7" ht="11.25">
      <c r="A248" s="289" t="s">
        <v>396</v>
      </c>
      <c r="B248" s="289" t="s">
        <v>397</v>
      </c>
      <c r="C248" s="266">
        <v>0</v>
      </c>
      <c r="D248" s="266">
        <v>0</v>
      </c>
      <c r="E248" s="266">
        <v>0</v>
      </c>
      <c r="F248" s="266">
        <v>0</v>
      </c>
      <c r="G248" s="266">
        <v>0</v>
      </c>
    </row>
    <row r="249" spans="1:7" ht="11.25">
      <c r="A249" s="289" t="s">
        <v>398</v>
      </c>
      <c r="B249" s="289" t="s">
        <v>397</v>
      </c>
      <c r="C249" s="266">
        <v>0</v>
      </c>
      <c r="D249" s="266">
        <v>0</v>
      </c>
      <c r="E249" s="266">
        <v>0</v>
      </c>
      <c r="F249" s="266">
        <v>0</v>
      </c>
      <c r="G249" s="266">
        <v>0</v>
      </c>
    </row>
    <row r="250" spans="1:7" ht="11.25">
      <c r="A250" s="289" t="s">
        <v>158</v>
      </c>
      <c r="B250" s="289" t="s">
        <v>159</v>
      </c>
      <c r="C250" s="266">
        <v>6746958</v>
      </c>
      <c r="D250" s="266">
        <v>0</v>
      </c>
      <c r="E250" s="266">
        <v>1672454</v>
      </c>
      <c r="F250" s="266">
        <v>1672454</v>
      </c>
      <c r="G250" s="266">
        <v>8419412</v>
      </c>
    </row>
    <row r="251" spans="1:7" ht="11.25">
      <c r="A251" s="289" t="s">
        <v>160</v>
      </c>
      <c r="B251" s="289" t="s">
        <v>159</v>
      </c>
      <c r="C251" s="266">
        <v>6746958</v>
      </c>
      <c r="D251" s="266">
        <v>0</v>
      </c>
      <c r="E251" s="266">
        <v>1672454</v>
      </c>
      <c r="F251" s="266">
        <v>1672454</v>
      </c>
      <c r="G251" s="266">
        <v>8419412</v>
      </c>
    </row>
    <row r="252" spans="1:7" ht="11.25">
      <c r="A252" s="289" t="s">
        <v>399</v>
      </c>
      <c r="B252" s="289" t="s">
        <v>400</v>
      </c>
      <c r="C252" s="266">
        <v>0</v>
      </c>
      <c r="D252" s="266">
        <v>0</v>
      </c>
      <c r="E252" s="266">
        <v>0</v>
      </c>
      <c r="F252" s="266">
        <v>0</v>
      </c>
      <c r="G252" s="266">
        <v>0</v>
      </c>
    </row>
    <row r="253" spans="1:7" ht="11.25">
      <c r="A253" s="289" t="s">
        <v>401</v>
      </c>
      <c r="B253" s="289" t="s">
        <v>400</v>
      </c>
      <c r="C253" s="266">
        <v>0</v>
      </c>
      <c r="D253" s="266">
        <v>0</v>
      </c>
      <c r="E253" s="266">
        <v>0</v>
      </c>
      <c r="F253" s="266">
        <v>0</v>
      </c>
      <c r="G253" s="266">
        <v>0</v>
      </c>
    </row>
    <row r="254" spans="1:7" ht="11.25">
      <c r="A254" s="289" t="s">
        <v>161</v>
      </c>
      <c r="B254" s="289" t="s">
        <v>162</v>
      </c>
      <c r="C254" s="266">
        <v>6746958</v>
      </c>
      <c r="D254" s="266">
        <v>0</v>
      </c>
      <c r="E254" s="266">
        <v>1672454</v>
      </c>
      <c r="F254" s="266">
        <v>1672454</v>
      </c>
      <c r="G254" s="266">
        <v>8419412</v>
      </c>
    </row>
    <row r="255" spans="1:7" ht="11.25">
      <c r="A255" s="289" t="s">
        <v>163</v>
      </c>
      <c r="B255" s="289" t="s">
        <v>164</v>
      </c>
      <c r="C255" s="266">
        <v>6746958</v>
      </c>
      <c r="D255" s="266">
        <v>0</v>
      </c>
      <c r="E255" s="266">
        <v>1672454</v>
      </c>
      <c r="F255" s="266">
        <v>1672454</v>
      </c>
      <c r="G255" s="266">
        <v>8419412</v>
      </c>
    </row>
    <row r="256" spans="1:7" ht="11.25">
      <c r="A256" s="289" t="s">
        <v>165</v>
      </c>
      <c r="B256" s="289" t="s">
        <v>166</v>
      </c>
      <c r="C256" s="266">
        <v>2678000</v>
      </c>
      <c r="D256" s="266">
        <v>0</v>
      </c>
      <c r="E256" s="266">
        <v>832400</v>
      </c>
      <c r="F256" s="266">
        <v>832400</v>
      </c>
      <c r="G256" s="266">
        <v>3510400</v>
      </c>
    </row>
    <row r="257" spans="1:7" ht="11.25">
      <c r="A257" s="289" t="s">
        <v>605</v>
      </c>
      <c r="B257" s="289" t="s">
        <v>658</v>
      </c>
      <c r="C257" s="266">
        <v>0</v>
      </c>
      <c r="D257" s="266">
        <v>0</v>
      </c>
      <c r="E257" s="266">
        <v>832400</v>
      </c>
      <c r="F257" s="266">
        <v>0</v>
      </c>
      <c r="G257" s="266">
        <v>0</v>
      </c>
    </row>
    <row r="258" spans="1:7" ht="11.25">
      <c r="A258" s="289" t="s">
        <v>167</v>
      </c>
      <c r="B258" s="289" t="s">
        <v>328</v>
      </c>
      <c r="C258" s="266">
        <v>4068958</v>
      </c>
      <c r="D258" s="266">
        <v>0</v>
      </c>
      <c r="E258" s="266">
        <v>840054</v>
      </c>
      <c r="F258" s="266">
        <v>840054</v>
      </c>
      <c r="G258" s="266">
        <v>4909012</v>
      </c>
    </row>
    <row r="259" spans="1:7" ht="11.25">
      <c r="A259" s="289" t="s">
        <v>605</v>
      </c>
      <c r="B259" s="289" t="s">
        <v>659</v>
      </c>
      <c r="C259" s="266">
        <v>0</v>
      </c>
      <c r="D259" s="266">
        <v>0</v>
      </c>
      <c r="E259" s="266">
        <v>840054</v>
      </c>
      <c r="F259" s="266">
        <v>0</v>
      </c>
      <c r="G259" s="266">
        <v>0</v>
      </c>
    </row>
    <row r="260" spans="1:7" ht="11.25">
      <c r="A260" s="289" t="s">
        <v>402</v>
      </c>
      <c r="B260" s="289" t="s">
        <v>403</v>
      </c>
      <c r="C260" s="266">
        <v>0</v>
      </c>
      <c r="D260" s="266">
        <v>0</v>
      </c>
      <c r="E260" s="266">
        <v>0</v>
      </c>
      <c r="F260" s="266">
        <v>0</v>
      </c>
      <c r="G260" s="266">
        <v>0</v>
      </c>
    </row>
    <row r="261" spans="1:7" ht="11.25">
      <c r="A261" s="289" t="s">
        <v>404</v>
      </c>
      <c r="B261" s="289" t="s">
        <v>403</v>
      </c>
      <c r="C261" s="266">
        <v>0</v>
      </c>
      <c r="D261" s="266">
        <v>0</v>
      </c>
      <c r="E261" s="266">
        <v>0</v>
      </c>
      <c r="F261" s="266">
        <v>0</v>
      </c>
      <c r="G261" s="266">
        <v>0</v>
      </c>
    </row>
    <row r="262" spans="1:7" ht="11.25">
      <c r="A262" s="289" t="s">
        <v>405</v>
      </c>
      <c r="B262" s="289" t="s">
        <v>406</v>
      </c>
      <c r="C262" s="266">
        <v>0</v>
      </c>
      <c r="D262" s="266">
        <v>0</v>
      </c>
      <c r="E262" s="266">
        <v>0</v>
      </c>
      <c r="F262" s="266">
        <v>0</v>
      </c>
      <c r="G262" s="266">
        <v>0</v>
      </c>
    </row>
    <row r="263" spans="1:7" ht="11.25">
      <c r="A263" s="289" t="s">
        <v>407</v>
      </c>
      <c r="B263" s="289" t="s">
        <v>408</v>
      </c>
      <c r="C263" s="266">
        <v>0</v>
      </c>
      <c r="D263" s="266">
        <v>0</v>
      </c>
      <c r="E263" s="266">
        <v>0</v>
      </c>
      <c r="F263" s="266">
        <v>0</v>
      </c>
      <c r="G263" s="266">
        <v>0</v>
      </c>
    </row>
    <row r="264" spans="1:7" ht="11.25">
      <c r="A264" s="289" t="s">
        <v>409</v>
      </c>
      <c r="B264" s="289" t="s">
        <v>410</v>
      </c>
      <c r="C264" s="266">
        <v>0</v>
      </c>
      <c r="D264" s="266">
        <v>0</v>
      </c>
      <c r="E264" s="266">
        <v>0</v>
      </c>
      <c r="F264" s="266">
        <v>0</v>
      </c>
      <c r="G264" s="266">
        <v>0</v>
      </c>
    </row>
    <row r="265" ht="11.25">
      <c r="A265" s="285" t="s">
        <v>338</v>
      </c>
    </row>
    <row r="266" spans="1:7" ht="11.25">
      <c r="A266" s="289" t="s">
        <v>411</v>
      </c>
      <c r="B266" s="289" t="s">
        <v>412</v>
      </c>
      <c r="C266" s="266">
        <v>0</v>
      </c>
      <c r="D266" s="266">
        <v>1126897399.17</v>
      </c>
      <c r="E266" s="266">
        <v>1126897399.17</v>
      </c>
      <c r="F266" s="266">
        <v>0</v>
      </c>
      <c r="G266" s="266">
        <v>0</v>
      </c>
    </row>
    <row r="267" ht="11.25">
      <c r="A267" s="285" t="s">
        <v>338</v>
      </c>
    </row>
    <row r="268" spans="1:7" ht="11.25">
      <c r="A268" s="289" t="s">
        <v>413</v>
      </c>
      <c r="B268" s="289" t="s">
        <v>413</v>
      </c>
      <c r="C268" s="266">
        <v>0</v>
      </c>
      <c r="D268" s="266">
        <v>0</v>
      </c>
      <c r="E268" s="266">
        <v>0</v>
      </c>
      <c r="F268" s="266">
        <v>0</v>
      </c>
      <c r="G268" s="266">
        <v>0</v>
      </c>
    </row>
    <row r="269" spans="1:2" ht="11.25">
      <c r="A269" s="285" t="s">
        <v>338</v>
      </c>
      <c r="B269" s="285" t="s">
        <v>338</v>
      </c>
    </row>
    <row r="270" spans="1:2" ht="11.25">
      <c r="A270" s="285" t="s">
        <v>338</v>
      </c>
      <c r="B270" s="285" t="s">
        <v>338</v>
      </c>
    </row>
    <row r="274" ht="11.25">
      <c r="A274" s="284" t="s">
        <v>344</v>
      </c>
    </row>
    <row r="276" ht="11.25">
      <c r="A276" s="284" t="s">
        <v>345</v>
      </c>
    </row>
  </sheetData>
  <sheetProtection/>
  <mergeCells count="3">
    <mergeCell ref="A3:G3"/>
    <mergeCell ref="A4:G4"/>
    <mergeCell ref="A5:G5"/>
  </mergeCells>
  <printOptions/>
  <pageMargins left="0.7086614173228347" right="0.7086614173228347" top="0.43" bottom="0.4724409448818898" header="0.31496062992125984" footer="0.31496062992125984"/>
  <pageSetup fitToHeight="0" fitToWidth="1" orientation="portrait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V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8515625" style="256" customWidth="1"/>
    <col min="2" max="2" width="18.7109375" style="46" customWidth="1"/>
    <col min="3" max="3" width="23.7109375" style="46" customWidth="1"/>
    <col min="4" max="4" width="16.28125" style="46" customWidth="1"/>
    <col min="5" max="5" width="19.8515625" style="46" customWidth="1"/>
    <col min="6" max="6" width="11.421875" style="46" customWidth="1"/>
    <col min="7" max="230" width="11.421875" style="256" customWidth="1"/>
    <col min="231" max="16384" width="11.421875" style="46" customWidth="1"/>
  </cols>
  <sheetData>
    <row r="2" spans="1:230" ht="27.75" customHeight="1">
      <c r="A2" s="45"/>
      <c r="B2" s="430" t="s">
        <v>452</v>
      </c>
      <c r="C2" s="45"/>
      <c r="D2" s="45"/>
      <c r="E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</row>
    <row r="3" spans="1:230" ht="15" customHeight="1">
      <c r="A3" s="45"/>
      <c r="B3" s="430"/>
      <c r="C3" s="45"/>
      <c r="D3" s="45"/>
      <c r="E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</row>
    <row r="4" spans="2:6" ht="18">
      <c r="B4" s="386" t="s">
        <v>11</v>
      </c>
      <c r="C4" s="347"/>
      <c r="D4" s="347"/>
      <c r="E4" s="347"/>
      <c r="F4" s="347"/>
    </row>
    <row r="6" spans="1:230" s="86" customFormat="1" ht="11.25">
      <c r="A6" s="111"/>
      <c r="B6" s="309"/>
      <c r="C6" s="309"/>
      <c r="D6" s="309"/>
      <c r="E6" s="309"/>
      <c r="F6" s="309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</row>
    <row r="7" spans="1:230" s="310" customFormat="1" ht="19.5" customHeight="1" thickBot="1">
      <c r="A7" s="384"/>
      <c r="B7" s="327" t="s">
        <v>553</v>
      </c>
      <c r="C7" s="387"/>
      <c r="D7" s="388"/>
      <c r="E7" s="389">
        <f>+'BC 17'!C92</f>
        <v>81846678.68</v>
      </c>
      <c r="F7" s="390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</row>
    <row r="8" spans="1:230" s="86" customFormat="1" ht="4.5" customHeight="1">
      <c r="A8" s="111"/>
      <c r="B8" s="311"/>
      <c r="C8" s="309"/>
      <c r="D8" s="309"/>
      <c r="E8" s="309"/>
      <c r="F8" s="312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</row>
    <row r="9" spans="1:230" s="86" customFormat="1" ht="10.5" customHeight="1">
      <c r="A9" s="111"/>
      <c r="B9" s="311" t="s">
        <v>289</v>
      </c>
      <c r="C9" s="309"/>
      <c r="D9" s="309"/>
      <c r="E9" s="309"/>
      <c r="F9" s="31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</row>
    <row r="10" spans="1:230" s="86" customFormat="1" ht="3" customHeight="1">
      <c r="A10" s="111"/>
      <c r="B10" s="311"/>
      <c r="C10" s="309"/>
      <c r="D10" s="309"/>
      <c r="E10" s="309"/>
      <c r="F10" s="312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</row>
    <row r="11" spans="1:230" s="86" customFormat="1" ht="12" thickBot="1">
      <c r="A11" s="111"/>
      <c r="B11" s="313" t="s">
        <v>418</v>
      </c>
      <c r="C11" s="314" t="s">
        <v>419</v>
      </c>
      <c r="D11" s="314" t="s">
        <v>417</v>
      </c>
      <c r="E11" s="314" t="s">
        <v>242</v>
      </c>
      <c r="F11" s="315" t="s">
        <v>250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</row>
    <row r="12" spans="2:6" ht="15.75" thickTop="1">
      <c r="B12" s="316" t="s">
        <v>680</v>
      </c>
      <c r="C12" s="317">
        <v>42706</v>
      </c>
      <c r="D12" s="256" t="s">
        <v>415</v>
      </c>
      <c r="E12" s="422">
        <v>5701</v>
      </c>
      <c r="F12" s="318" t="s">
        <v>416</v>
      </c>
    </row>
    <row r="13" spans="2:6" ht="15">
      <c r="B13" s="316" t="s">
        <v>681</v>
      </c>
      <c r="C13" s="317">
        <v>42745</v>
      </c>
      <c r="D13" s="256" t="s">
        <v>415</v>
      </c>
      <c r="E13" s="422">
        <v>220.9</v>
      </c>
      <c r="F13" s="318" t="s">
        <v>416</v>
      </c>
    </row>
    <row r="14" spans="2:6" ht="15">
      <c r="B14" s="316" t="s">
        <v>682</v>
      </c>
      <c r="C14" s="317">
        <v>42794</v>
      </c>
      <c r="D14" s="256" t="s">
        <v>415</v>
      </c>
      <c r="E14" s="422">
        <v>24965</v>
      </c>
      <c r="F14" s="318" t="s">
        <v>416</v>
      </c>
    </row>
    <row r="15" spans="2:6" ht="15">
      <c r="B15" s="316" t="s">
        <v>683</v>
      </c>
      <c r="C15" s="317">
        <v>42800</v>
      </c>
      <c r="D15" s="256" t="s">
        <v>415</v>
      </c>
      <c r="E15" s="422">
        <v>18</v>
      </c>
      <c r="F15" s="318" t="s">
        <v>416</v>
      </c>
    </row>
    <row r="16" spans="2:6" ht="15">
      <c r="B16" s="316" t="s">
        <v>684</v>
      </c>
      <c r="C16" s="317">
        <v>42803</v>
      </c>
      <c r="D16" s="256" t="s">
        <v>415</v>
      </c>
      <c r="E16" s="422">
        <v>2404.68</v>
      </c>
      <c r="F16" s="318" t="s">
        <v>416</v>
      </c>
    </row>
    <row r="17" spans="2:6" ht="15">
      <c r="B17" s="316" t="s">
        <v>685</v>
      </c>
      <c r="C17" s="317">
        <v>42817</v>
      </c>
      <c r="D17" s="256" t="s">
        <v>415</v>
      </c>
      <c r="E17" s="422">
        <v>36654.28</v>
      </c>
      <c r="F17" s="318" t="s">
        <v>416</v>
      </c>
    </row>
    <row r="18" spans="2:6" ht="15">
      <c r="B18" s="316" t="s">
        <v>686</v>
      </c>
      <c r="C18" s="317">
        <v>42828</v>
      </c>
      <c r="D18" s="256" t="s">
        <v>415</v>
      </c>
      <c r="E18" s="422">
        <v>481086.89</v>
      </c>
      <c r="F18" s="318" t="s">
        <v>416</v>
      </c>
    </row>
    <row r="19" spans="2:6" ht="15">
      <c r="B19" s="316" t="s">
        <v>687</v>
      </c>
      <c r="C19" s="317">
        <v>42846</v>
      </c>
      <c r="D19" s="256" t="s">
        <v>415</v>
      </c>
      <c r="E19" s="422">
        <v>30303.93</v>
      </c>
      <c r="F19" s="318" t="s">
        <v>416</v>
      </c>
    </row>
    <row r="20" spans="2:6" ht="15">
      <c r="B20" s="316" t="s">
        <v>688</v>
      </c>
      <c r="C20" s="317">
        <v>42846</v>
      </c>
      <c r="D20" s="256" t="s">
        <v>415</v>
      </c>
      <c r="E20" s="422">
        <v>4403</v>
      </c>
      <c r="F20" s="318" t="s">
        <v>416</v>
      </c>
    </row>
    <row r="21" spans="2:6" ht="15">
      <c r="B21" s="316" t="s">
        <v>689</v>
      </c>
      <c r="C21" s="317">
        <v>42849</v>
      </c>
      <c r="D21" s="256" t="s">
        <v>415</v>
      </c>
      <c r="E21" s="422">
        <v>1052.92</v>
      </c>
      <c r="F21" s="318" t="s">
        <v>416</v>
      </c>
    </row>
    <row r="22" spans="2:6" ht="15">
      <c r="B22" s="316" t="s">
        <v>690</v>
      </c>
      <c r="C22" s="317">
        <v>42851</v>
      </c>
      <c r="D22" s="256" t="s">
        <v>415</v>
      </c>
      <c r="E22" s="422">
        <v>18000</v>
      </c>
      <c r="F22" s="318" t="s">
        <v>416</v>
      </c>
    </row>
    <row r="23" spans="2:6" ht="15">
      <c r="B23" s="316" t="s">
        <v>691</v>
      </c>
      <c r="C23" s="317">
        <v>42851</v>
      </c>
      <c r="D23" s="256" t="s">
        <v>415</v>
      </c>
      <c r="E23" s="422">
        <v>4640</v>
      </c>
      <c r="F23" s="318" t="s">
        <v>416</v>
      </c>
    </row>
    <row r="24" spans="2:6" ht="15">
      <c r="B24" s="316" t="s">
        <v>692</v>
      </c>
      <c r="C24" s="317">
        <v>42851</v>
      </c>
      <c r="D24" s="256" t="s">
        <v>415</v>
      </c>
      <c r="E24" s="422">
        <v>3093.05</v>
      </c>
      <c r="F24" s="318" t="s">
        <v>416</v>
      </c>
    </row>
    <row r="25" spans="2:6" ht="15">
      <c r="B25" s="316" t="s">
        <v>693</v>
      </c>
      <c r="C25" s="317">
        <v>42852</v>
      </c>
      <c r="D25" s="256" t="s">
        <v>415</v>
      </c>
      <c r="E25" s="422">
        <v>4237</v>
      </c>
      <c r="F25" s="318" t="s">
        <v>416</v>
      </c>
    </row>
    <row r="26" spans="2:6" ht="15">
      <c r="B26" s="316" t="s">
        <v>694</v>
      </c>
      <c r="C26" s="317">
        <v>42864</v>
      </c>
      <c r="D26" s="256" t="s">
        <v>415</v>
      </c>
      <c r="E26" s="422">
        <v>37489.42</v>
      </c>
      <c r="F26" s="318" t="s">
        <v>416</v>
      </c>
    </row>
    <row r="27" spans="2:6" ht="15">
      <c r="B27" s="316" t="s">
        <v>695</v>
      </c>
      <c r="C27" s="317">
        <v>42864</v>
      </c>
      <c r="D27" s="256" t="s">
        <v>415</v>
      </c>
      <c r="E27" s="422">
        <v>42638.65</v>
      </c>
      <c r="F27" s="318" t="s">
        <v>416</v>
      </c>
    </row>
    <row r="28" spans="2:6" ht="15">
      <c r="B28" s="316" t="s">
        <v>696</v>
      </c>
      <c r="C28" s="317">
        <v>42867</v>
      </c>
      <c r="D28" s="256" t="s">
        <v>415</v>
      </c>
      <c r="E28" s="422">
        <v>22229.76</v>
      </c>
      <c r="F28" s="318" t="s">
        <v>416</v>
      </c>
    </row>
    <row r="29" spans="2:6" ht="15">
      <c r="B29" s="316" t="s">
        <v>697</v>
      </c>
      <c r="C29" s="317">
        <v>42872</v>
      </c>
      <c r="D29" s="256" t="s">
        <v>415</v>
      </c>
      <c r="E29" s="422">
        <v>74925.27</v>
      </c>
      <c r="F29" s="318" t="s">
        <v>416</v>
      </c>
    </row>
    <row r="30" spans="2:6" ht="15">
      <c r="B30" s="316" t="s">
        <v>698</v>
      </c>
      <c r="C30" s="317">
        <v>42878</v>
      </c>
      <c r="D30" s="256" t="s">
        <v>415</v>
      </c>
      <c r="E30" s="422">
        <v>37489.42</v>
      </c>
      <c r="F30" s="318" t="s">
        <v>416</v>
      </c>
    </row>
    <row r="31" spans="2:6" ht="15">
      <c r="B31" s="316" t="s">
        <v>699</v>
      </c>
      <c r="C31" s="317">
        <v>42878</v>
      </c>
      <c r="D31" s="256" t="s">
        <v>415</v>
      </c>
      <c r="E31" s="422">
        <v>38728.5</v>
      </c>
      <c r="F31" s="318" t="s">
        <v>416</v>
      </c>
    </row>
    <row r="32" spans="2:6" ht="15">
      <c r="B32" s="316" t="s">
        <v>700</v>
      </c>
      <c r="C32" s="317">
        <v>42879</v>
      </c>
      <c r="D32" s="256" t="s">
        <v>415</v>
      </c>
      <c r="E32" s="422">
        <v>14541.65</v>
      </c>
      <c r="F32" s="318" t="s">
        <v>416</v>
      </c>
    </row>
    <row r="33" spans="2:6" ht="15">
      <c r="B33" s="316" t="s">
        <v>701</v>
      </c>
      <c r="C33" s="317">
        <v>42880</v>
      </c>
      <c r="D33" s="256" t="s">
        <v>415</v>
      </c>
      <c r="E33" s="422">
        <v>2279320.45</v>
      </c>
      <c r="F33" s="318" t="s">
        <v>427</v>
      </c>
    </row>
    <row r="34" spans="2:6" ht="11.25">
      <c r="B34" s="316"/>
      <c r="C34" s="317"/>
      <c r="D34" s="256"/>
      <c r="E34" s="257"/>
      <c r="F34" s="318"/>
    </row>
    <row r="35" spans="2:6" ht="12" thickBot="1">
      <c r="B35" s="319" t="s">
        <v>421</v>
      </c>
      <c r="C35" s="310"/>
      <c r="D35" s="310"/>
      <c r="E35" s="320">
        <f>SUM(E12:E34)</f>
        <v>3164143.7700000005</v>
      </c>
      <c r="F35" s="321"/>
    </row>
    <row r="36" spans="2:6" ht="11.25">
      <c r="B36" s="322"/>
      <c r="C36" s="256"/>
      <c r="D36" s="256"/>
      <c r="E36" s="256"/>
      <c r="F36" s="318"/>
    </row>
    <row r="37" spans="2:6" ht="11.25">
      <c r="B37" s="323" t="s">
        <v>429</v>
      </c>
      <c r="C37" s="256"/>
      <c r="D37" s="256"/>
      <c r="E37" s="256"/>
      <c r="F37" s="318"/>
    </row>
    <row r="38" spans="2:6" ht="4.5" customHeight="1">
      <c r="B38" s="322"/>
      <c r="C38" s="256"/>
      <c r="D38" s="256"/>
      <c r="E38" s="256"/>
      <c r="F38" s="318"/>
    </row>
    <row r="39" spans="1:230" s="86" customFormat="1" ht="12" thickBot="1">
      <c r="A39" s="111"/>
      <c r="B39" s="313" t="s">
        <v>418</v>
      </c>
      <c r="C39" s="314" t="s">
        <v>419</v>
      </c>
      <c r="D39" s="314" t="s">
        <v>417</v>
      </c>
      <c r="E39" s="314" t="s">
        <v>242</v>
      </c>
      <c r="F39" s="315" t="s">
        <v>250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</row>
    <row r="40" spans="2:6" ht="16.5" customHeight="1" thickTop="1">
      <c r="B40" s="316" t="s">
        <v>584</v>
      </c>
      <c r="C40" s="317">
        <v>42828</v>
      </c>
      <c r="D40" s="256" t="s">
        <v>704</v>
      </c>
      <c r="E40" s="257">
        <v>481086.39</v>
      </c>
      <c r="F40" s="318" t="s">
        <v>416</v>
      </c>
    </row>
    <row r="41" spans="2:6" ht="16.5" customHeight="1">
      <c r="B41" s="316" t="s">
        <v>703</v>
      </c>
      <c r="C41" s="317">
        <v>42779</v>
      </c>
      <c r="D41" s="256" t="s">
        <v>704</v>
      </c>
      <c r="E41" s="257">
        <v>159610</v>
      </c>
      <c r="F41" s="318" t="s">
        <v>416</v>
      </c>
    </row>
    <row r="42" spans="2:6" ht="11.25" customHeight="1">
      <c r="B42" s="316"/>
      <c r="C42" s="317"/>
      <c r="D42" s="256"/>
      <c r="E42" s="257"/>
      <c r="F42" s="318"/>
    </row>
    <row r="43" spans="2:6" ht="12" thickBot="1">
      <c r="B43" s="319" t="s">
        <v>420</v>
      </c>
      <c r="C43" s="310"/>
      <c r="D43" s="310"/>
      <c r="E43" s="320">
        <f>SUM(E40:E41)</f>
        <v>640696.39</v>
      </c>
      <c r="F43" s="321"/>
    </row>
    <row r="44" spans="2:6" ht="5.25" customHeight="1">
      <c r="B44" s="324"/>
      <c r="C44" s="325"/>
      <c r="D44" s="325"/>
      <c r="E44" s="325"/>
      <c r="F44" s="326"/>
    </row>
    <row r="45" spans="1:230" s="310" customFormat="1" ht="18.75" customHeight="1" thickBot="1">
      <c r="A45" s="384"/>
      <c r="B45" s="327" t="s">
        <v>702</v>
      </c>
      <c r="C45" s="329"/>
      <c r="D45" s="330"/>
      <c r="E45" s="331">
        <f>+E7+E35-E43</f>
        <v>84370126.06</v>
      </c>
      <c r="F45" s="328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4"/>
      <c r="EW45" s="384"/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4"/>
      <c r="FK45" s="384"/>
      <c r="FL45" s="384"/>
      <c r="FM45" s="384"/>
      <c r="FN45" s="384"/>
      <c r="FO45" s="384"/>
      <c r="FP45" s="384"/>
      <c r="FQ45" s="384"/>
      <c r="FR45" s="384"/>
      <c r="FS45" s="384"/>
      <c r="FT45" s="384"/>
      <c r="FU45" s="384"/>
      <c r="FV45" s="384"/>
      <c r="FW45" s="384"/>
      <c r="FX45" s="384"/>
      <c r="FY45" s="384"/>
      <c r="FZ45" s="384"/>
      <c r="GA45" s="384"/>
      <c r="GB45" s="384"/>
      <c r="GC45" s="384"/>
      <c r="GD45" s="384"/>
      <c r="GE45" s="384"/>
      <c r="GF45" s="384"/>
      <c r="GG45" s="384"/>
      <c r="GH45" s="384"/>
      <c r="GI45" s="384"/>
      <c r="GJ45" s="384"/>
      <c r="GK45" s="384"/>
      <c r="GL45" s="384"/>
      <c r="GM45" s="384"/>
      <c r="GN45" s="384"/>
      <c r="GO45" s="384"/>
      <c r="GP45" s="384"/>
      <c r="GQ45" s="384"/>
      <c r="GR45" s="384"/>
      <c r="GS45" s="384"/>
      <c r="GT45" s="384"/>
      <c r="GU45" s="384"/>
      <c r="GV45" s="384"/>
      <c r="GW45" s="384"/>
      <c r="GX45" s="384"/>
      <c r="GY45" s="384"/>
      <c r="GZ45" s="384"/>
      <c r="HA45" s="384"/>
      <c r="HB45" s="384"/>
      <c r="HC45" s="384"/>
      <c r="HD45" s="384"/>
      <c r="HE45" s="384"/>
      <c r="HF45" s="384"/>
      <c r="HG45" s="384"/>
      <c r="HH45" s="384"/>
      <c r="HI45" s="384"/>
      <c r="HJ45" s="384"/>
      <c r="HK45" s="384"/>
      <c r="HL45" s="384"/>
      <c r="HM45" s="384"/>
      <c r="HN45" s="384"/>
      <c r="HO45" s="384"/>
      <c r="HP45" s="384"/>
      <c r="HQ45" s="384"/>
      <c r="HR45" s="384"/>
      <c r="HS45" s="384"/>
      <c r="HT45" s="384"/>
      <c r="HU45" s="384"/>
      <c r="HV45" s="384"/>
    </row>
    <row r="51" ht="15">
      <c r="G51" s="385"/>
    </row>
    <row r="52" ht="15">
      <c r="G52" s="385"/>
    </row>
    <row r="53" ht="15">
      <c r="G53" s="385"/>
    </row>
    <row r="54" ht="15">
      <c r="G54" s="385"/>
    </row>
    <row r="55" ht="15">
      <c r="G55" s="385"/>
    </row>
    <row r="56" ht="15">
      <c r="G56" s="385"/>
    </row>
    <row r="57" ht="15">
      <c r="G57" s="385"/>
    </row>
    <row r="58" ht="15">
      <c r="G58" s="385"/>
    </row>
    <row r="59" ht="15">
      <c r="G59" s="385"/>
    </row>
    <row r="60" ht="15">
      <c r="G60" s="385"/>
    </row>
    <row r="61" ht="15">
      <c r="G61" s="385"/>
    </row>
    <row r="62" ht="15">
      <c r="G62" s="38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9"/>
  <sheetViews>
    <sheetView showGridLines="0" zoomScalePageLayoutView="0" workbookViewId="0" topLeftCell="A1">
      <selection activeCell="F17" sqref="F17"/>
    </sheetView>
  </sheetViews>
  <sheetFormatPr defaultColWidth="15.8515625" defaultRowHeight="12.75"/>
  <cols>
    <col min="1" max="1" width="22.140625" style="46" customWidth="1"/>
    <col min="2" max="2" width="28.421875" style="46" customWidth="1"/>
    <col min="3" max="3" width="23.57421875" style="46" customWidth="1"/>
    <col min="4" max="4" width="21.281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453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5</v>
      </c>
      <c r="C7" s="423">
        <f>+'BC 17'!C94</f>
        <v>249458123.03</v>
      </c>
      <c r="D7" s="423">
        <f>+'BC 17'!F94</f>
        <v>2576673.03</v>
      </c>
      <c r="E7" s="425">
        <f>+C7+D7</f>
        <v>252034796.06</v>
      </c>
      <c r="F7" s="130"/>
      <c r="G7" s="46"/>
    </row>
    <row r="8" spans="1:7" ht="18.75" customHeight="1">
      <c r="A8" s="62"/>
      <c r="B8" s="101" t="s">
        <v>10</v>
      </c>
      <c r="C8" s="424">
        <f>+'BC 17'!C95</f>
        <v>93943935.89</v>
      </c>
      <c r="D8" s="424">
        <f>+'BC 17'!F95</f>
        <v>481838</v>
      </c>
      <c r="E8" s="129">
        <f>+C8+D8</f>
        <v>94425773.89</v>
      </c>
      <c r="F8" s="130"/>
      <c r="G8" s="46"/>
    </row>
    <row r="9" spans="1:7" ht="18.75" customHeight="1">
      <c r="A9" s="62"/>
      <c r="B9" s="101" t="s">
        <v>495</v>
      </c>
      <c r="C9" s="424">
        <f>+'BC 17'!C96</f>
        <v>822772.95</v>
      </c>
      <c r="D9" s="424">
        <f>+'BC 17'!F96</f>
        <v>0</v>
      </c>
      <c r="E9" s="129">
        <f>+C9+D9</f>
        <v>822772.95</v>
      </c>
      <c r="F9" s="130"/>
      <c r="G9" s="46"/>
    </row>
    <row r="10" spans="1:7" ht="18.75" customHeight="1">
      <c r="A10" s="62"/>
      <c r="B10" s="101" t="s">
        <v>496</v>
      </c>
      <c r="C10" s="424">
        <f>+'BC 17'!C97</f>
        <v>57681706.4</v>
      </c>
      <c r="D10" s="424">
        <f>+'BC 17'!F97</f>
        <v>1072644.19</v>
      </c>
      <c r="E10" s="129">
        <f>+C10+D10</f>
        <v>58754350.589999996</v>
      </c>
      <c r="F10" s="130"/>
      <c r="G10" s="46"/>
    </row>
    <row r="11" spans="1:7" ht="18.75" customHeight="1" thickBot="1">
      <c r="A11" s="62"/>
      <c r="B11" s="103"/>
      <c r="C11" s="378"/>
      <c r="D11" s="378"/>
      <c r="E11" s="133"/>
      <c r="F11" s="131"/>
      <c r="G11" s="46"/>
    </row>
    <row r="12" spans="1:7" ht="18.75" customHeight="1" thickBot="1">
      <c r="A12" s="62"/>
      <c r="B12" s="68" t="s">
        <v>24</v>
      </c>
      <c r="C12" s="376">
        <f>SUM(C7:C11)</f>
        <v>401906538.27</v>
      </c>
      <c r="D12" s="421">
        <f>SUM(D7:D11)</f>
        <v>4131155.2199999997</v>
      </c>
      <c r="E12" s="105">
        <f>SUM(E7:E11)</f>
        <v>406037693.48999995</v>
      </c>
      <c r="F12" s="131"/>
      <c r="G12" s="46"/>
    </row>
    <row r="13" spans="1:7" ht="16.5" customHeight="1">
      <c r="A13" s="62"/>
      <c r="B13" s="84"/>
      <c r="C13" s="61"/>
      <c r="D13" s="61"/>
      <c r="E13" s="61"/>
      <c r="F13" s="135"/>
      <c r="G13" s="46"/>
    </row>
    <row r="14" spans="1:7" ht="11.25">
      <c r="A14" s="62"/>
      <c r="B14" s="84"/>
      <c r="C14" s="84"/>
      <c r="D14" s="84"/>
      <c r="E14" s="84"/>
      <c r="F14" s="107"/>
      <c r="G14" s="106"/>
    </row>
    <row r="15" spans="2:5" ht="12">
      <c r="B15" s="289"/>
      <c r="C15" s="289"/>
      <c r="D15" s="289"/>
      <c r="E15" s="266"/>
    </row>
    <row r="16" spans="2:5" ht="12">
      <c r="B16" s="289"/>
      <c r="C16" s="289"/>
      <c r="D16" s="266"/>
      <c r="E16" s="266"/>
    </row>
    <row r="17" spans="2:4" ht="12">
      <c r="B17" s="289"/>
      <c r="D17" s="266"/>
    </row>
    <row r="18" spans="2:4" ht="12">
      <c r="B18" s="289"/>
      <c r="D18" s="266"/>
    </row>
    <row r="19" spans="2:4" ht="12">
      <c r="B19" s="289"/>
      <c r="D19" s="26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6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8.421875" style="46" customWidth="1"/>
    <col min="3" max="3" width="23.57421875" style="46" customWidth="1"/>
    <col min="4" max="4" width="21.281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454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18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/>
      <c r="C7" s="377"/>
      <c r="D7" s="373"/>
      <c r="E7" s="129"/>
      <c r="F7" s="130"/>
      <c r="G7" s="46"/>
    </row>
    <row r="8" spans="1:7" ht="18.75" customHeight="1">
      <c r="A8" s="62"/>
      <c r="B8" s="101"/>
      <c r="C8" s="379"/>
      <c r="D8" s="373"/>
      <c r="E8" s="129"/>
      <c r="F8" s="130"/>
      <c r="G8" s="46"/>
    </row>
    <row r="9" spans="1:7" ht="18.75" customHeight="1">
      <c r="A9" s="62"/>
      <c r="B9" s="101"/>
      <c r="C9" s="379"/>
      <c r="D9" s="373"/>
      <c r="E9" s="129"/>
      <c r="F9" s="130"/>
      <c r="G9" s="46"/>
    </row>
    <row r="10" spans="1:7" ht="18.75" customHeight="1">
      <c r="A10" s="62"/>
      <c r="B10" s="101"/>
      <c r="C10" s="391"/>
      <c r="D10" s="373"/>
      <c r="E10" s="129"/>
      <c r="F10" s="130"/>
      <c r="G10" s="46"/>
    </row>
    <row r="11" spans="1:7" ht="18.75" customHeight="1" thickBot="1">
      <c r="A11" s="62"/>
      <c r="B11" s="103"/>
      <c r="C11" s="378"/>
      <c r="D11" s="374"/>
      <c r="E11" s="104"/>
      <c r="F11" s="131"/>
      <c r="G11" s="46"/>
    </row>
    <row r="12" spans="1:7" ht="18.75" customHeight="1" thickBot="1">
      <c r="A12" s="62"/>
      <c r="B12" s="68" t="s">
        <v>24</v>
      </c>
      <c r="C12" s="376">
        <f>SUM(C7:C11)</f>
        <v>0</v>
      </c>
      <c r="D12" s="380">
        <f>SUM(D7:D11)</f>
        <v>0</v>
      </c>
      <c r="E12" s="105">
        <f>SUM(E7:E11)</f>
        <v>0</v>
      </c>
      <c r="F12" s="131"/>
      <c r="G12" s="46"/>
    </row>
    <row r="13" spans="1:7" ht="16.5" customHeight="1">
      <c r="A13" s="62"/>
      <c r="B13" s="84"/>
      <c r="C13" s="61"/>
      <c r="D13" s="61"/>
      <c r="E13" s="61"/>
      <c r="F13" s="135"/>
      <c r="G13" s="46"/>
    </row>
    <row r="14" spans="1:7" ht="11.25">
      <c r="A14" s="62"/>
      <c r="B14" s="84"/>
      <c r="C14" s="84"/>
      <c r="D14" s="84"/>
      <c r="E14" s="84"/>
      <c r="F14" s="107"/>
      <c r="G14" s="106"/>
    </row>
    <row r="15" spans="2:4" ht="12">
      <c r="B15" s="289"/>
      <c r="D15" s="266"/>
    </row>
    <row r="16" spans="2:4" ht="12">
      <c r="B16" s="289"/>
      <c r="D16" s="26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E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421875" style="46" customWidth="1"/>
    <col min="2" max="2" width="16.421875" style="46" customWidth="1"/>
    <col min="3" max="3" width="27.8515625" style="176" customWidth="1"/>
    <col min="4" max="16384" width="11.421875" style="46" customWidth="1"/>
  </cols>
  <sheetData>
    <row r="2" spans="1:5" ht="27.75" customHeight="1">
      <c r="A2" s="45"/>
      <c r="B2" s="430" t="s">
        <v>455</v>
      </c>
      <c r="C2" s="45"/>
      <c r="D2" s="45"/>
      <c r="E2" s="45"/>
    </row>
    <row r="3" spans="1:5" ht="15" customHeight="1">
      <c r="A3" s="45"/>
      <c r="B3" s="430"/>
      <c r="C3" s="45"/>
      <c r="D3" s="45"/>
      <c r="E3" s="45"/>
    </row>
    <row r="4" spans="2:3" ht="15">
      <c r="B4" s="392" t="s">
        <v>9</v>
      </c>
      <c r="C4" s="393"/>
    </row>
    <row r="6" spans="2:5" ht="12" thickBot="1">
      <c r="B6" s="63"/>
      <c r="C6" s="164"/>
      <c r="D6" s="84"/>
      <c r="E6" s="61"/>
    </row>
    <row r="7" spans="2:5" ht="12" thickBot="1">
      <c r="B7" s="165" t="s">
        <v>171</v>
      </c>
      <c r="C7" s="166" t="s">
        <v>497</v>
      </c>
      <c r="D7" s="62"/>
      <c r="E7" s="134"/>
    </row>
    <row r="8" spans="2:5" ht="14.25" customHeight="1">
      <c r="B8" s="167">
        <v>2007</v>
      </c>
      <c r="C8" s="168">
        <v>7604570.66</v>
      </c>
      <c r="D8" s="62"/>
      <c r="E8" s="134"/>
    </row>
    <row r="9" spans="2:5" ht="14.25" customHeight="1">
      <c r="B9" s="169">
        <v>2008</v>
      </c>
      <c r="C9" s="170">
        <v>85344713.66</v>
      </c>
      <c r="D9" s="62"/>
      <c r="E9" s="134"/>
    </row>
    <row r="10" spans="2:5" ht="14.25" customHeight="1">
      <c r="B10" s="169">
        <v>2009</v>
      </c>
      <c r="C10" s="170">
        <v>281718423.97</v>
      </c>
      <c r="D10" s="62"/>
      <c r="E10" s="84"/>
    </row>
    <row r="11" spans="2:5" ht="14.25" customHeight="1">
      <c r="B11" s="169">
        <v>2010</v>
      </c>
      <c r="C11" s="170">
        <v>302954389.33</v>
      </c>
      <c r="D11" s="62"/>
      <c r="E11" s="63"/>
    </row>
    <row r="12" spans="2:4" ht="14.25" customHeight="1">
      <c r="B12" s="169">
        <v>2011</v>
      </c>
      <c r="C12" s="170">
        <v>205455505.79</v>
      </c>
      <c r="D12" s="62"/>
    </row>
    <row r="13" spans="2:4" ht="14.25" customHeight="1">
      <c r="B13" s="169">
        <v>2012</v>
      </c>
      <c r="C13" s="170">
        <v>222951834.33</v>
      </c>
      <c r="D13" s="62"/>
    </row>
    <row r="14" spans="2:4" ht="14.25" customHeight="1">
      <c r="B14" s="169">
        <v>2013</v>
      </c>
      <c r="C14" s="170">
        <v>151019955.44</v>
      </c>
      <c r="D14" s="62"/>
    </row>
    <row r="15" spans="2:4" ht="14.25" customHeight="1">
      <c r="B15" s="169">
        <v>2014</v>
      </c>
      <c r="C15" s="170">
        <v>113113850.22999999</v>
      </c>
      <c r="D15" s="62"/>
    </row>
    <row r="16" spans="2:4" ht="14.25" customHeight="1" thickBot="1">
      <c r="B16" s="171">
        <v>2015</v>
      </c>
      <c r="C16" s="172">
        <v>117309354.96000004</v>
      </c>
      <c r="D16" s="62"/>
    </row>
    <row r="17" spans="2:4" ht="12" thickBot="1">
      <c r="B17" s="165" t="s">
        <v>24</v>
      </c>
      <c r="C17" s="173">
        <f>+SUM(C8:C16)</f>
        <v>1487472598.3700001</v>
      </c>
      <c r="D17" s="62"/>
    </row>
    <row r="18" spans="2:4" ht="11.25">
      <c r="B18" s="174"/>
      <c r="C18" s="175"/>
      <c r="D18" s="84"/>
    </row>
    <row r="19" ht="11.25">
      <c r="C19" s="87"/>
    </row>
    <row r="20" spans="3:4" ht="11.25">
      <c r="C20" s="87"/>
      <c r="D20" s="177"/>
    </row>
    <row r="21" spans="3:4" ht="11.25">
      <c r="C21" s="87"/>
      <c r="D21" s="177"/>
    </row>
    <row r="22" spans="3:4" ht="11.25">
      <c r="C22" s="87"/>
      <c r="D22" s="177"/>
    </row>
    <row r="23" spans="3:4" ht="11.25">
      <c r="C23" s="87"/>
      <c r="D23" s="177"/>
    </row>
    <row r="24" spans="3:4" ht="11.25">
      <c r="C24" s="87"/>
      <c r="D24" s="177"/>
    </row>
    <row r="25" spans="3:4" ht="11.25">
      <c r="C25" s="87"/>
      <c r="D25" s="177"/>
    </row>
    <row r="26" spans="3:4" ht="11.25">
      <c r="C26" s="87"/>
      <c r="D26" s="177"/>
    </row>
    <row r="27" spans="3:4" ht="11.25">
      <c r="C27" s="87"/>
      <c r="D27" s="177"/>
    </row>
    <row r="28" spans="3:4" ht="11.25">
      <c r="C28" s="87"/>
      <c r="D28" s="177"/>
    </row>
    <row r="29" spans="3:4" ht="11.25">
      <c r="C29" s="87"/>
      <c r="D29" s="177"/>
    </row>
    <row r="30" spans="3:4" ht="11.25">
      <c r="C30" s="87"/>
      <c r="D30" s="177"/>
    </row>
    <row r="31" spans="3:4" ht="11.25">
      <c r="C31" s="87"/>
      <c r="D31" s="177"/>
    </row>
    <row r="32" spans="3:4" ht="11.25">
      <c r="C32" s="87"/>
      <c r="D32" s="177"/>
    </row>
    <row r="33" ht="11.25">
      <c r="D33" s="177"/>
    </row>
    <row r="34" ht="11.25">
      <c r="D34" s="177"/>
    </row>
    <row r="35" ht="11.25">
      <c r="D35" s="177"/>
    </row>
  </sheetData>
  <sheetProtection/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1.8515625" style="46" bestFit="1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456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281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523</v>
      </c>
      <c r="E6" s="70" t="s">
        <v>524</v>
      </c>
      <c r="F6" s="128"/>
    </row>
    <row r="7" spans="1:7" ht="18.75" customHeight="1">
      <c r="A7" s="62"/>
      <c r="B7" s="101" t="s">
        <v>478</v>
      </c>
      <c r="C7" s="395">
        <v>2804375</v>
      </c>
      <c r="D7" s="375"/>
      <c r="E7" s="396">
        <f>+C7+D7</f>
        <v>2804375</v>
      </c>
      <c r="F7" s="130"/>
      <c r="G7" s="46"/>
    </row>
    <row r="8" spans="1:7" ht="18.75" customHeight="1" thickBot="1">
      <c r="A8" s="62"/>
      <c r="B8" s="103"/>
      <c r="C8" s="378"/>
      <c r="D8" s="378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2804375</v>
      </c>
      <c r="D9" s="376">
        <f>SUM(D7:D8)</f>
        <v>0</v>
      </c>
      <c r="E9" s="105">
        <f>SUM(E7:E8)</f>
        <v>2804375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24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21.57421875" style="86" customWidth="1"/>
    <col min="2" max="2" width="13.140625" style="140" customWidth="1"/>
    <col min="3" max="3" width="43.140625" style="86" customWidth="1"/>
    <col min="4" max="4" width="21.57421875" style="142" customWidth="1"/>
    <col min="5" max="5" width="6.7109375" style="142" customWidth="1"/>
    <col min="6" max="6" width="19.57421875" style="142" customWidth="1"/>
    <col min="7" max="7" width="53.140625" style="143" customWidth="1"/>
    <col min="8" max="8" width="16.8515625" style="9" customWidth="1"/>
    <col min="9" max="9" width="15.28125" style="86" customWidth="1"/>
    <col min="10" max="16384" width="11.421875" style="86" customWidth="1"/>
  </cols>
  <sheetData>
    <row r="1" ht="15.75">
      <c r="F1" s="340" t="s">
        <v>443</v>
      </c>
    </row>
    <row r="2" spans="1:5" s="46" customFormat="1" ht="27.75" customHeight="1">
      <c r="A2" s="45"/>
      <c r="B2" s="430" t="s">
        <v>544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4" ht="18">
      <c r="B4" s="397" t="s">
        <v>498</v>
      </c>
      <c r="C4" s="398"/>
      <c r="D4" s="369"/>
    </row>
    <row r="5" ht="12.75">
      <c r="F5" s="144"/>
    </row>
    <row r="6" ht="9" customHeight="1" thickBot="1">
      <c r="G6" s="145"/>
    </row>
    <row r="7" spans="2:7" ht="13.5" thickBot="1">
      <c r="B7" s="68" t="s">
        <v>217</v>
      </c>
      <c r="C7" s="68" t="s">
        <v>250</v>
      </c>
      <c r="D7" s="70" t="s">
        <v>242</v>
      </c>
      <c r="E7" s="148"/>
      <c r="G7" s="142"/>
    </row>
    <row r="8" spans="1:7" ht="15" customHeight="1">
      <c r="A8" s="140"/>
      <c r="B8" s="371" t="s">
        <v>457</v>
      </c>
      <c r="C8" s="153" t="s">
        <v>22</v>
      </c>
      <c r="D8" s="154">
        <f>+'BC 17'!G48</f>
        <v>2236807.15</v>
      </c>
      <c r="E8" s="155"/>
      <c r="F8" s="140"/>
      <c r="G8" s="142"/>
    </row>
    <row r="9" spans="1:7" ht="15" customHeight="1">
      <c r="A9" s="254"/>
      <c r="B9" s="370" t="s">
        <v>458</v>
      </c>
      <c r="C9" s="153" t="s">
        <v>15</v>
      </c>
      <c r="D9" s="154">
        <f>+'BC 17'!G49</f>
        <v>299561318.39</v>
      </c>
      <c r="E9" s="155"/>
      <c r="G9" s="142"/>
    </row>
    <row r="10" spans="1:7" ht="15" customHeight="1">
      <c r="A10" s="140"/>
      <c r="B10" s="370" t="s">
        <v>459</v>
      </c>
      <c r="C10" s="153" t="s">
        <v>21</v>
      </c>
      <c r="D10" s="154">
        <f>+'BC 17'!G50</f>
        <v>49000</v>
      </c>
      <c r="E10" s="178"/>
      <c r="G10" s="142"/>
    </row>
    <row r="11" spans="1:7" ht="15" customHeight="1">
      <c r="A11" s="140"/>
      <c r="B11" s="370" t="s">
        <v>460</v>
      </c>
      <c r="C11" s="153" t="s">
        <v>288</v>
      </c>
      <c r="D11" s="154">
        <f>+'BC 17'!G52</f>
        <v>116434956.46</v>
      </c>
      <c r="E11" s="155"/>
      <c r="G11" s="142"/>
    </row>
    <row r="12" spans="1:7" ht="24.75" customHeight="1">
      <c r="A12" s="254"/>
      <c r="B12" s="370" t="s">
        <v>461</v>
      </c>
      <c r="C12" s="150" t="s">
        <v>34</v>
      </c>
      <c r="D12" s="154">
        <f>+'BC 17'!G56</f>
        <v>1248498988.95</v>
      </c>
      <c r="E12" s="155"/>
      <c r="G12" s="142"/>
    </row>
    <row r="13" spans="1:7" ht="24.75" customHeight="1">
      <c r="A13" s="179"/>
      <c r="B13" s="370" t="s">
        <v>462</v>
      </c>
      <c r="C13" s="153" t="s">
        <v>35</v>
      </c>
      <c r="D13" s="154">
        <f>+'BC 17'!G63</f>
        <v>713626505.86</v>
      </c>
      <c r="E13" s="155"/>
      <c r="G13" s="142"/>
    </row>
    <row r="14" spans="1:7" ht="16.5" customHeight="1">
      <c r="A14" s="140"/>
      <c r="B14" s="370" t="s">
        <v>463</v>
      </c>
      <c r="C14" s="156" t="s">
        <v>20</v>
      </c>
      <c r="D14" s="154">
        <f>+'BC 17'!G70</f>
        <v>11277</v>
      </c>
      <c r="E14" s="155"/>
      <c r="G14" s="142"/>
    </row>
    <row r="15" spans="1:7" ht="15" customHeight="1">
      <c r="A15" s="140"/>
      <c r="B15" s="370" t="s">
        <v>464</v>
      </c>
      <c r="C15" s="153" t="s">
        <v>302</v>
      </c>
      <c r="D15" s="154">
        <f>+'BC 17'!G71</f>
        <v>2990685.84</v>
      </c>
      <c r="E15" s="155"/>
      <c r="G15" s="142"/>
    </row>
    <row r="16" spans="1:7" ht="15" customHeight="1">
      <c r="A16" s="140"/>
      <c r="B16" s="370" t="s">
        <v>465</v>
      </c>
      <c r="C16" s="153" t="s">
        <v>31</v>
      </c>
      <c r="D16" s="154">
        <f>+'BC 17'!G72</f>
        <v>3227222.93</v>
      </c>
      <c r="E16" s="155"/>
      <c r="G16" s="142"/>
    </row>
    <row r="17" spans="1:7" ht="15" customHeight="1">
      <c r="A17" s="140"/>
      <c r="B17" s="370" t="s">
        <v>466</v>
      </c>
      <c r="C17" s="153" t="s">
        <v>32</v>
      </c>
      <c r="D17" s="154">
        <f>+'BC 17'!G74</f>
        <v>68636.34</v>
      </c>
      <c r="E17" s="155"/>
      <c r="G17" s="142"/>
    </row>
    <row r="18" spans="1:8" s="111" customFormat="1" ht="15" customHeight="1">
      <c r="A18" s="140"/>
      <c r="B18" s="370" t="s">
        <v>467</v>
      </c>
      <c r="C18" s="153" t="s">
        <v>36</v>
      </c>
      <c r="D18" s="154">
        <f>+'BC 17'!G75</f>
        <v>633998263.75</v>
      </c>
      <c r="E18" s="155"/>
      <c r="G18" s="142"/>
      <c r="H18" s="265"/>
    </row>
    <row r="19" spans="1:7" ht="15" customHeight="1">
      <c r="A19" s="140"/>
      <c r="B19" s="370" t="s">
        <v>468</v>
      </c>
      <c r="C19" s="153" t="s">
        <v>37</v>
      </c>
      <c r="D19" s="154">
        <f>+'BC 17'!G76</f>
        <v>355451746.37</v>
      </c>
      <c r="E19" s="155"/>
      <c r="G19" s="142"/>
    </row>
    <row r="20" spans="1:8" s="111" customFormat="1" ht="15" customHeight="1">
      <c r="A20" s="140"/>
      <c r="B20" s="370" t="s">
        <v>469</v>
      </c>
      <c r="C20" s="153" t="s">
        <v>16</v>
      </c>
      <c r="D20" s="154">
        <f>+'BC 17'!G77</f>
        <v>976753026.09</v>
      </c>
      <c r="E20" s="155"/>
      <c r="G20" s="142"/>
      <c r="H20" s="265"/>
    </row>
    <row r="21" spans="1:7" ht="15" customHeight="1" thickBot="1">
      <c r="A21" s="140"/>
      <c r="B21" s="394" t="s">
        <v>470</v>
      </c>
      <c r="C21" s="153" t="s">
        <v>25</v>
      </c>
      <c r="D21" s="154">
        <f>+'BC 17'!G73</f>
        <v>0</v>
      </c>
      <c r="E21" s="155"/>
      <c r="G21" s="142"/>
    </row>
    <row r="22" spans="2:7" ht="13.5" thickBot="1">
      <c r="B22" s="181"/>
      <c r="C22" s="181" t="s">
        <v>24</v>
      </c>
      <c r="D22" s="182">
        <f>SUM(D8:D21)</f>
        <v>4352908435.13</v>
      </c>
      <c r="E22" s="160"/>
      <c r="G22" s="161"/>
    </row>
    <row r="23" spans="6:7" ht="12.75">
      <c r="F23" s="140"/>
      <c r="G23" s="142"/>
    </row>
    <row r="24" ht="12.75">
      <c r="F24" s="140"/>
    </row>
  </sheetData>
  <sheetProtection/>
  <hyperlinks>
    <hyperlink ref="B11" location="'Nota 1.3.2.4'!A1" display="Nota 1.3.2.4"/>
    <hyperlink ref="B12" location="'Nota 1.3.2.5'!A1" display="Nota 1.3.2.5"/>
    <hyperlink ref="B13" location="'Nota 1.3.2.6'!A1" display="Nota 1.3.2.6"/>
    <hyperlink ref="B16" location="'Nota 1.3.2.9'!A1" display="Nota 1.3.2.9"/>
    <hyperlink ref="B8" location="'Nota 1.3.2.1'!A1" display="Nota 1.3.2.1"/>
    <hyperlink ref="B9" location="'Nota 1.3.2.2'!A1" display="Nota 1.3.2.2"/>
    <hyperlink ref="B10" location="'Nota 1.3.2.3'!A1" display="Nota 1.3.2.3"/>
    <hyperlink ref="B14" location="'Nota 1.3.2.7'!A1" display="Nota 1.3.2.7"/>
    <hyperlink ref="B15" location="'Nota 1.3.2.8'!A1" display="Nota 1.3.2.8"/>
    <hyperlink ref="B17" location="'Nota 1.3.2.10'!A1" display="Nota 1.3.2.10"/>
    <hyperlink ref="B18" location="'Nota 1.3.2.11'!A1" display="Nota 1.3.2.11"/>
    <hyperlink ref="B19" location="'Nota 1.3.2.12'!A1" display="Nota 1.3.2.12"/>
    <hyperlink ref="B20" location="'Nota 1.3.2.13'!A1" display="Nota 1.3.2.13"/>
    <hyperlink ref="B21" location="'Nota 1.3.2.14'!A1" display="Nota 1.3.2.14"/>
  </hyperlinks>
  <printOptions horizontalCentered="1"/>
  <pageMargins left="0.2362204724409449" right="0.7480314960629921" top="0.31496062992125984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2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18.28125" style="46" customWidth="1"/>
    <col min="2" max="2" width="21.8515625" style="46" bestFit="1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457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499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500</v>
      </c>
      <c r="C7" s="399">
        <f>+'BC 17'!C48</f>
        <v>2236807.15</v>
      </c>
      <c r="D7" s="375">
        <f>+'BC 17'!F48</f>
        <v>0</v>
      </c>
      <c r="E7" s="396">
        <f>+C7+D7</f>
        <v>2236807.15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2236807.15</v>
      </c>
      <c r="D9" s="376">
        <f>SUM(D7:D8)</f>
        <v>0</v>
      </c>
      <c r="E9" s="105">
        <f>SUM(E7:E8)</f>
        <v>2236807.15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  <row r="12" spans="1:7" ht="11.25">
      <c r="A12" s="62"/>
      <c r="B12" s="84"/>
      <c r="C12" s="63"/>
      <c r="D12" s="63"/>
      <c r="E12" s="63"/>
      <c r="F12" s="136"/>
      <c r="G12" s="137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19.28125" style="46" customWidth="1"/>
    <col min="2" max="2" width="21.8515625" style="46" bestFit="1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458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15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501</v>
      </c>
      <c r="C7" s="399">
        <f>+'BC 17'!C49</f>
        <v>289233407.31</v>
      </c>
      <c r="D7" s="375">
        <f>+'BC 17'!F49</f>
        <v>10327911.08</v>
      </c>
      <c r="E7" s="396">
        <f>+C7+D7</f>
        <v>299561318.39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289233407.31</v>
      </c>
      <c r="D9" s="376">
        <f>SUM(D7:D8)</f>
        <v>10327911.08</v>
      </c>
      <c r="E9" s="105">
        <f>SUM(E7:E8)</f>
        <v>299561318.39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6.2812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459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21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502</v>
      </c>
      <c r="C7" s="399">
        <f>+'BC 17'!C51</f>
        <v>49000</v>
      </c>
      <c r="D7" s="375">
        <f>+'BC 17'!F51</f>
        <v>0</v>
      </c>
      <c r="E7" s="396">
        <f>+C7+D7</f>
        <v>49000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49000</v>
      </c>
      <c r="D9" s="376">
        <f>SUM(D7:D8)</f>
        <v>0</v>
      </c>
      <c r="E9" s="105">
        <f>SUM(E7:E8)</f>
        <v>49000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28125" style="45" customWidth="1"/>
    <col min="2" max="2" width="22.00390625" style="45" customWidth="1"/>
    <col min="3" max="3" width="65.28125" style="45" customWidth="1"/>
    <col min="4" max="4" width="11.421875" style="45" customWidth="1"/>
    <col min="5" max="5" width="14.8515625" style="45" bestFit="1" customWidth="1"/>
    <col min="6" max="6" width="12.8515625" style="45" bestFit="1" customWidth="1"/>
    <col min="7" max="16384" width="11.421875" style="45" customWidth="1"/>
  </cols>
  <sheetData>
    <row r="2" spans="1:5" s="46" customFormat="1" ht="27.75" customHeight="1">
      <c r="A2" s="45"/>
      <c r="B2" s="430" t="s">
        <v>460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4" ht="15">
      <c r="B4" s="400" t="s">
        <v>2</v>
      </c>
      <c r="C4" s="401"/>
      <c r="D4" s="238"/>
    </row>
    <row r="5" spans="2:4" ht="11.25">
      <c r="B5" s="239"/>
      <c r="C5" s="239"/>
      <c r="D5" s="240"/>
    </row>
    <row r="6" spans="2:4" ht="12" thickBot="1">
      <c r="B6" s="241"/>
      <c r="C6" s="241"/>
      <c r="D6" s="240"/>
    </row>
    <row r="7" spans="2:4" ht="12" thickBot="1">
      <c r="B7" s="188" t="s">
        <v>251</v>
      </c>
      <c r="C7" s="190" t="s">
        <v>241</v>
      </c>
      <c r="D7" s="242"/>
    </row>
    <row r="8" spans="2:4" ht="24" customHeight="1">
      <c r="B8" s="282">
        <f>+'BC 17'!G93</f>
        <v>406037693.49</v>
      </c>
      <c r="C8" s="335" t="s">
        <v>547</v>
      </c>
      <c r="D8" s="242"/>
    </row>
    <row r="9" spans="2:4" ht="49.5" customHeight="1">
      <c r="B9" s="302">
        <f>+'BC 17'!G52</f>
        <v>116434956.46</v>
      </c>
      <c r="C9" s="336" t="s">
        <v>309</v>
      </c>
      <c r="D9" s="242"/>
    </row>
    <row r="10" spans="2:4" ht="37.5" customHeight="1" thickBot="1">
      <c r="B10" s="283"/>
      <c r="C10" s="337" t="s">
        <v>705</v>
      </c>
      <c r="D10" s="242"/>
    </row>
    <row r="11" spans="2:4" ht="12" thickBot="1">
      <c r="B11" s="281">
        <f>+B8+B9</f>
        <v>522472649.95</v>
      </c>
      <c r="C11" s="280" t="s">
        <v>308</v>
      </c>
      <c r="D11" s="242"/>
    </row>
    <row r="12" spans="2:4" ht="11.25">
      <c r="B12" s="243"/>
      <c r="C12" s="243"/>
      <c r="D12" s="240"/>
    </row>
    <row r="13" spans="2:4" ht="11.25">
      <c r="B13" s="232"/>
      <c r="D13" s="242"/>
    </row>
    <row r="14" ht="11.25">
      <c r="D14" s="242"/>
    </row>
    <row r="15" ht="11.25">
      <c r="D15" s="244"/>
    </row>
    <row r="16" ht="11.25">
      <c r="B16" s="467"/>
    </row>
    <row r="18" ht="12.75">
      <c r="B18" s="290"/>
    </row>
    <row r="31" spans="5:6" ht="12.75">
      <c r="E31" s="290"/>
      <c r="F31" s="290"/>
    </row>
  </sheetData>
  <sheetProtection/>
  <printOptions horizontalCentered="1"/>
  <pageMargins left="0.7480314960629921" right="0.7480314960629921" top="0.984251968503937" bottom="0.984251968503937" header="0" footer="0"/>
  <pageSetup fitToHeight="0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M64"/>
  <sheetViews>
    <sheetView showGridLines="0" tabSelected="1" zoomScalePageLayoutView="0" workbookViewId="0" topLeftCell="A1">
      <selection activeCell="M43" sqref="M43"/>
    </sheetView>
  </sheetViews>
  <sheetFormatPr defaultColWidth="11.421875" defaultRowHeight="12.75"/>
  <cols>
    <col min="1" max="1" width="11.421875" style="11" customWidth="1"/>
    <col min="2" max="2" width="16.7109375" style="11" customWidth="1"/>
    <col min="3" max="3" width="27.57421875" style="11" customWidth="1"/>
    <col min="4" max="4" width="6.00390625" style="11" bestFit="1" customWidth="1"/>
    <col min="5" max="5" width="0.85546875" style="11" customWidth="1"/>
    <col min="6" max="6" width="19.7109375" style="12" customWidth="1"/>
    <col min="7" max="7" width="16.57421875" style="12" hidden="1" customWidth="1"/>
    <col min="8" max="8" width="0.85546875" style="11" customWidth="1"/>
    <col min="9" max="9" width="20.7109375" style="11" customWidth="1"/>
    <col min="10" max="10" width="0.85546875" style="11" customWidth="1"/>
    <col min="11" max="11" width="21.28125" style="11" customWidth="1"/>
    <col min="12" max="12" width="17.140625" style="11" bestFit="1" customWidth="1"/>
    <col min="13" max="13" width="19.140625" style="11" bestFit="1" customWidth="1"/>
    <col min="14" max="16384" width="11.421875" style="11" customWidth="1"/>
  </cols>
  <sheetData>
    <row r="2" spans="2:11" ht="11.25">
      <c r="B2" s="475" t="s">
        <v>180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2:11" ht="11.25">
      <c r="B3" s="475" t="s">
        <v>181</v>
      </c>
      <c r="C3" s="475"/>
      <c r="D3" s="475"/>
      <c r="E3" s="475"/>
      <c r="F3" s="475"/>
      <c r="G3" s="475"/>
      <c r="H3" s="475"/>
      <c r="I3" s="475"/>
      <c r="J3" s="475"/>
      <c r="K3" s="475"/>
    </row>
    <row r="4" spans="2:11" ht="11.25">
      <c r="B4" s="475" t="s">
        <v>215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2:11" ht="11.25">
      <c r="B5" s="475" t="s">
        <v>664</v>
      </c>
      <c r="C5" s="475"/>
      <c r="D5" s="475"/>
      <c r="E5" s="475"/>
      <c r="F5" s="475"/>
      <c r="G5" s="475"/>
      <c r="H5" s="475"/>
      <c r="I5" s="475"/>
      <c r="J5" s="475"/>
      <c r="K5" s="475"/>
    </row>
    <row r="6" spans="2:11" ht="11.25">
      <c r="B6" s="475" t="s">
        <v>183</v>
      </c>
      <c r="C6" s="475"/>
      <c r="D6" s="475"/>
      <c r="E6" s="475"/>
      <c r="F6" s="475"/>
      <c r="G6" s="475"/>
      <c r="H6" s="475"/>
      <c r="I6" s="475"/>
      <c r="J6" s="475"/>
      <c r="K6" s="475"/>
    </row>
    <row r="8" spans="2:11" ht="12" thickBot="1">
      <c r="B8" s="13" t="s">
        <v>216</v>
      </c>
      <c r="D8" s="14" t="s">
        <v>217</v>
      </c>
      <c r="E8" s="10"/>
      <c r="F8" s="15">
        <v>2017</v>
      </c>
      <c r="G8" s="16">
        <v>2008</v>
      </c>
      <c r="H8" s="10"/>
      <c r="I8" s="15">
        <v>2016</v>
      </c>
      <c r="J8" s="10"/>
      <c r="K8" s="14" t="s">
        <v>218</v>
      </c>
    </row>
    <row r="9" ht="11.25">
      <c r="F9" s="17"/>
    </row>
    <row r="10" spans="2:6" ht="11.25">
      <c r="B10" s="478" t="s">
        <v>219</v>
      </c>
      <c r="C10" s="478"/>
      <c r="F10" s="17"/>
    </row>
    <row r="11" ht="11.25">
      <c r="F11" s="17"/>
    </row>
    <row r="12" spans="2:12" ht="12.75">
      <c r="B12" s="11" t="s">
        <v>220</v>
      </c>
      <c r="D12" s="339" t="s">
        <v>434</v>
      </c>
      <c r="F12" s="176">
        <f>+'BC 17'!G15</f>
        <v>6156029700.24</v>
      </c>
      <c r="G12" s="176">
        <v>1442307600.84</v>
      </c>
      <c r="H12" s="176"/>
      <c r="I12" s="88">
        <f>+'BC 2016'!G15</f>
        <v>15958139481.22</v>
      </c>
      <c r="J12" s="176"/>
      <c r="K12" s="176">
        <f>+F12-I12</f>
        <v>-9802109780.98</v>
      </c>
      <c r="L12" s="18"/>
    </row>
    <row r="13" spans="2:12" ht="11.25">
      <c r="B13" s="11" t="s">
        <v>221</v>
      </c>
      <c r="D13" s="10"/>
      <c r="F13" s="176">
        <f>+'BC 17'!G23</f>
        <v>0</v>
      </c>
      <c r="G13" s="176">
        <v>1324456479.09</v>
      </c>
      <c r="H13" s="176"/>
      <c r="I13" s="88">
        <f>+'BC 2016'!G23</f>
        <v>0</v>
      </c>
      <c r="J13" s="176"/>
      <c r="K13" s="176">
        <f>+F13-I13</f>
        <v>0</v>
      </c>
      <c r="L13" s="18"/>
    </row>
    <row r="14" spans="2:12" ht="12.75">
      <c r="B14" s="11" t="s">
        <v>1</v>
      </c>
      <c r="D14" s="339" t="s">
        <v>435</v>
      </c>
      <c r="F14" s="176">
        <f>+'BC 17'!G24</f>
        <v>2081365826.27</v>
      </c>
      <c r="G14" s="176">
        <v>59777188.71</v>
      </c>
      <c r="H14" s="176"/>
      <c r="I14" s="88">
        <f>+'BC 2016'!G24</f>
        <v>2130859414.48</v>
      </c>
      <c r="J14" s="176"/>
      <c r="K14" s="176">
        <f>+F14-I14</f>
        <v>-49493588.21000004</v>
      </c>
      <c r="L14" s="18"/>
    </row>
    <row r="15" ht="11.25" hidden="1">
      <c r="F15" s="17"/>
    </row>
    <row r="16" spans="2:11" ht="12" thickBot="1">
      <c r="B16" s="19" t="s">
        <v>222</v>
      </c>
      <c r="C16" s="20"/>
      <c r="F16" s="21">
        <f>SUM(F12:F15)</f>
        <v>8237395526.51</v>
      </c>
      <c r="G16" s="22">
        <f>SUM(G12:G15)</f>
        <v>2826541268.64</v>
      </c>
      <c r="I16" s="23">
        <f>SUM(I12:I15)</f>
        <v>18088998895.7</v>
      </c>
      <c r="J16" s="19"/>
      <c r="K16" s="23">
        <f>SUM(K12:K15)</f>
        <v>-9851603369.189999</v>
      </c>
    </row>
    <row r="17" ht="11.25">
      <c r="F17" s="17"/>
    </row>
    <row r="18" spans="2:11" ht="12" thickBot="1">
      <c r="B18" s="478" t="s">
        <v>223</v>
      </c>
      <c r="C18" s="478"/>
      <c r="F18" s="21">
        <f>+F16</f>
        <v>8237395526.51</v>
      </c>
      <c r="G18" s="22">
        <f>+G16</f>
        <v>2826541268.64</v>
      </c>
      <c r="I18" s="23">
        <f>+I16</f>
        <v>18088998895.7</v>
      </c>
      <c r="J18" s="19"/>
      <c r="K18" s="23">
        <f>+F18-I18</f>
        <v>-9851603369.19</v>
      </c>
    </row>
    <row r="19" ht="11.25">
      <c r="F19" s="17"/>
    </row>
    <row r="20" spans="2:6" ht="11.25">
      <c r="B20" s="13" t="s">
        <v>224</v>
      </c>
      <c r="F20" s="17"/>
    </row>
    <row r="21" ht="11.25">
      <c r="F21" s="17"/>
    </row>
    <row r="22" spans="2:6" ht="11.25">
      <c r="B22" s="477" t="s">
        <v>225</v>
      </c>
      <c r="C22" s="477"/>
      <c r="F22" s="17"/>
    </row>
    <row r="23" ht="11.25">
      <c r="F23" s="17"/>
    </row>
    <row r="24" spans="2:12" ht="12.75">
      <c r="B24" s="11" t="s">
        <v>189</v>
      </c>
      <c r="D24" s="339" t="s">
        <v>432</v>
      </c>
      <c r="F24" s="88">
        <f>+'BC 17'!G44</f>
        <v>8228976114.51</v>
      </c>
      <c r="G24" s="176">
        <v>876663413.79</v>
      </c>
      <c r="H24" s="176"/>
      <c r="I24" s="176">
        <f>+'BC 2016'!G43</f>
        <v>18083573360.7</v>
      </c>
      <c r="J24" s="176"/>
      <c r="K24" s="176">
        <f>+F24-I24</f>
        <v>-9854597246.19</v>
      </c>
      <c r="L24" s="18"/>
    </row>
    <row r="25" ht="11.25">
      <c r="F25" s="17"/>
    </row>
    <row r="26" spans="2:11" ht="12" thickBot="1">
      <c r="B26" s="19" t="s">
        <v>226</v>
      </c>
      <c r="C26" s="20"/>
      <c r="F26" s="21">
        <f>+F24</f>
        <v>8228976114.51</v>
      </c>
      <c r="G26" s="22">
        <f>SUM(G24:G25)</f>
        <v>876663413.79</v>
      </c>
      <c r="I26" s="25">
        <f>+I24</f>
        <v>18083573360.7</v>
      </c>
      <c r="K26" s="23">
        <f>+F26-I26</f>
        <v>-9854597246.19</v>
      </c>
    </row>
    <row r="27" ht="11.25">
      <c r="F27" s="17"/>
    </row>
    <row r="28" spans="2:6" ht="11.25">
      <c r="B28" s="13" t="s">
        <v>227</v>
      </c>
      <c r="F28" s="17"/>
    </row>
    <row r="29" ht="11.25">
      <c r="F29" s="17"/>
    </row>
    <row r="30" spans="1:12" ht="11.25">
      <c r="A30" s="26"/>
      <c r="B30" s="26" t="s">
        <v>228</v>
      </c>
      <c r="C30" s="26"/>
      <c r="D30" s="27"/>
      <c r="E30" s="26"/>
      <c r="F30" s="17">
        <v>0</v>
      </c>
      <c r="G30" s="17">
        <v>0</v>
      </c>
      <c r="H30" s="26"/>
      <c r="I30" s="17">
        <v>0</v>
      </c>
      <c r="J30" s="26"/>
      <c r="K30" s="17">
        <f>+F30-I30</f>
        <v>0</v>
      </c>
      <c r="L30" s="26"/>
    </row>
    <row r="31" spans="1:12" ht="11.25">
      <c r="A31" s="26"/>
      <c r="B31" s="26" t="s">
        <v>229</v>
      </c>
      <c r="C31" s="26"/>
      <c r="D31" s="27"/>
      <c r="E31" s="26"/>
      <c r="F31" s="17"/>
      <c r="G31" s="17"/>
      <c r="H31" s="26"/>
      <c r="I31" s="17"/>
      <c r="J31" s="26"/>
      <c r="K31" s="17"/>
      <c r="L31" s="26"/>
    </row>
    <row r="32" spans="2:12" s="26" customFormat="1" ht="12.75">
      <c r="B32" s="26" t="s">
        <v>230</v>
      </c>
      <c r="D32" s="339" t="s">
        <v>433</v>
      </c>
      <c r="F32" s="88">
        <f>+'BC 17'!G105</f>
        <v>8419412</v>
      </c>
      <c r="G32" s="88">
        <v>0</v>
      </c>
      <c r="H32" s="88"/>
      <c r="I32" s="88">
        <f>+'BC 2016'!G105</f>
        <v>5425535</v>
      </c>
      <c r="J32" s="88"/>
      <c r="K32" s="88">
        <f>+F32-I32</f>
        <v>2993877</v>
      </c>
      <c r="L32" s="32"/>
    </row>
    <row r="33" spans="6:11" s="26" customFormat="1" ht="11.25">
      <c r="F33" s="17"/>
      <c r="G33" s="17"/>
      <c r="I33" s="17"/>
      <c r="K33" s="17"/>
    </row>
    <row r="34" spans="2:11" s="26" customFormat="1" ht="12" thickBot="1">
      <c r="B34" s="28" t="s">
        <v>231</v>
      </c>
      <c r="C34" s="29"/>
      <c r="F34" s="21">
        <f>SUM(F30:F32)</f>
        <v>8419412</v>
      </c>
      <c r="G34" s="21">
        <f>SUM(G30:G32)</f>
        <v>0</v>
      </c>
      <c r="I34" s="30">
        <f>SUM(I30:I32)</f>
        <v>5425535</v>
      </c>
      <c r="K34" s="30">
        <f>SUM(K30:K32)</f>
        <v>2993877</v>
      </c>
    </row>
    <row r="35" spans="2:13" s="26" customFormat="1" ht="12" thickBot="1">
      <c r="B35" s="28" t="s">
        <v>232</v>
      </c>
      <c r="C35" s="29"/>
      <c r="F35" s="21">
        <f>+F26+F34</f>
        <v>8237395526.51</v>
      </c>
      <c r="G35" s="21">
        <f>+G26+G34</f>
        <v>876663413.79</v>
      </c>
      <c r="I35" s="31">
        <f>+I26+I34</f>
        <v>18088998895.7</v>
      </c>
      <c r="J35" s="28"/>
      <c r="K35" s="31">
        <f>+K26+K30+K32</f>
        <v>-9851603369.19</v>
      </c>
      <c r="M35" s="32"/>
    </row>
    <row r="36" spans="1:13" s="26" customFormat="1" ht="11.25">
      <c r="A36" s="11"/>
      <c r="B36" s="11"/>
      <c r="C36" s="11"/>
      <c r="D36" s="11"/>
      <c r="E36" s="11"/>
      <c r="F36" s="12"/>
      <c r="G36" s="12"/>
      <c r="H36" s="11"/>
      <c r="I36" s="11"/>
      <c r="J36" s="11"/>
      <c r="K36" s="11"/>
      <c r="L36" s="11"/>
      <c r="M36" s="11"/>
    </row>
    <row r="37" spans="1:13" s="26" customFormat="1" ht="11.25">
      <c r="A37" s="11"/>
      <c r="B37" s="11"/>
      <c r="C37" s="11"/>
      <c r="D37" s="11"/>
      <c r="E37" s="11"/>
      <c r="F37" s="12">
        <f>+F18-F35</f>
        <v>0</v>
      </c>
      <c r="G37" s="12"/>
      <c r="H37" s="11"/>
      <c r="I37" s="12">
        <f>+I18-I35</f>
        <v>0</v>
      </c>
      <c r="J37" s="11"/>
      <c r="K37" s="12">
        <f>+K18-K35</f>
        <v>0</v>
      </c>
      <c r="L37" s="11"/>
      <c r="M37" s="11"/>
    </row>
    <row r="39" ht="11.25">
      <c r="K39" s="18"/>
    </row>
    <row r="40" ht="12.75">
      <c r="K40" s="3"/>
    </row>
    <row r="41" ht="11.25">
      <c r="K41" s="18"/>
    </row>
    <row r="43" ht="11.25">
      <c r="B43" s="19" t="s">
        <v>217</v>
      </c>
    </row>
    <row r="44" spans="2:11" ht="63.75" customHeight="1">
      <c r="B44" s="476" t="s">
        <v>599</v>
      </c>
      <c r="C44" s="476"/>
      <c r="D44" s="476"/>
      <c r="E44" s="476"/>
      <c r="F44" s="476"/>
      <c r="G44" s="476"/>
      <c r="H44" s="476"/>
      <c r="I44" s="476"/>
      <c r="J44" s="476"/>
      <c r="K44" s="476"/>
    </row>
    <row r="45" spans="2:11" ht="34.5" customHeight="1">
      <c r="B45" s="476" t="s">
        <v>600</v>
      </c>
      <c r="C45" s="476"/>
      <c r="D45" s="476"/>
      <c r="E45" s="476"/>
      <c r="F45" s="476"/>
      <c r="G45" s="476"/>
      <c r="H45" s="476"/>
      <c r="I45" s="476"/>
      <c r="J45" s="476"/>
      <c r="K45" s="476"/>
    </row>
    <row r="47" spans="2:11" ht="11.25">
      <c r="B47" s="446" t="s">
        <v>585</v>
      </c>
      <c r="C47" s="447" t="s">
        <v>52</v>
      </c>
      <c r="D47" s="448"/>
      <c r="E47" s="448"/>
      <c r="F47" s="447" t="s">
        <v>59</v>
      </c>
      <c r="G47" s="449"/>
      <c r="H47" s="448"/>
      <c r="I47" s="447" t="s">
        <v>159</v>
      </c>
      <c r="J47" s="448"/>
      <c r="K47" s="447" t="s">
        <v>87</v>
      </c>
    </row>
    <row r="48" spans="2:11" ht="11.25">
      <c r="B48" s="451" t="s">
        <v>587</v>
      </c>
      <c r="C48" s="450">
        <v>470828244.62</v>
      </c>
      <c r="D48" s="448"/>
      <c r="E48" s="448"/>
      <c r="F48" s="450">
        <v>60739095.78</v>
      </c>
      <c r="G48" s="449"/>
      <c r="H48" s="448"/>
      <c r="I48" s="450">
        <v>2923506</v>
      </c>
      <c r="J48" s="448"/>
      <c r="K48" s="450">
        <v>528643834.4</v>
      </c>
    </row>
    <row r="49" spans="2:13" ht="11.25">
      <c r="B49" s="451" t="s">
        <v>588</v>
      </c>
      <c r="C49" s="450">
        <v>463224755.84</v>
      </c>
      <c r="D49" s="448"/>
      <c r="E49" s="448"/>
      <c r="F49" s="450">
        <v>-38185597.25</v>
      </c>
      <c r="G49" s="449"/>
      <c r="H49" s="448"/>
      <c r="I49" s="450">
        <v>1246446</v>
      </c>
      <c r="J49" s="448"/>
      <c r="K49" s="450">
        <v>423792712.59</v>
      </c>
      <c r="M49" s="445"/>
    </row>
    <row r="50" spans="2:11" ht="11.25">
      <c r="B50" s="451" t="s">
        <v>589</v>
      </c>
      <c r="C50" s="450">
        <v>605414507.15</v>
      </c>
      <c r="D50" s="448"/>
      <c r="E50" s="448"/>
      <c r="F50" s="450">
        <v>294115301.87</v>
      </c>
      <c r="G50" s="449"/>
      <c r="H50" s="448"/>
      <c r="I50" s="450">
        <v>2225972</v>
      </c>
      <c r="J50" s="448"/>
      <c r="K50" s="450">
        <v>897303837.02</v>
      </c>
    </row>
    <row r="51" spans="2:11" ht="11.25">
      <c r="B51" s="452" t="s">
        <v>590</v>
      </c>
      <c r="C51" s="450">
        <v>-126410856.36</v>
      </c>
      <c r="D51" s="448"/>
      <c r="E51" s="448"/>
      <c r="F51" s="450">
        <v>186689555.79</v>
      </c>
      <c r="G51" s="449"/>
      <c r="H51" s="448"/>
      <c r="I51" s="450">
        <v>-6012348</v>
      </c>
      <c r="J51" s="448"/>
      <c r="K51" s="450">
        <v>66291047.43</v>
      </c>
    </row>
    <row r="52" spans="2:11" ht="11.25">
      <c r="B52" s="451" t="s">
        <v>591</v>
      </c>
      <c r="C52" s="450">
        <v>-13846830807.99</v>
      </c>
      <c r="D52" s="448"/>
      <c r="E52" s="448"/>
      <c r="F52" s="450">
        <v>62676243.2</v>
      </c>
      <c r="G52" s="449"/>
      <c r="H52" s="448"/>
      <c r="I52" s="450">
        <v>-4025155.9</v>
      </c>
      <c r="J52" s="448"/>
      <c r="K52" s="450">
        <v>-13780129408.89</v>
      </c>
    </row>
    <row r="53" spans="2:11" ht="11.25">
      <c r="B53" s="451" t="s">
        <v>592</v>
      </c>
      <c r="C53" s="450">
        <v>688444790.23</v>
      </c>
      <c r="D53" s="448"/>
      <c r="E53" s="448"/>
      <c r="F53" s="450">
        <v>-217374922.97</v>
      </c>
      <c r="G53" s="449"/>
      <c r="H53" s="448"/>
      <c r="I53" s="450">
        <v>530638.14</v>
      </c>
      <c r="J53" s="448"/>
      <c r="K53" s="450">
        <v>470539229.12</v>
      </c>
    </row>
    <row r="54" spans="2:11" ht="11.25">
      <c r="B54" s="451" t="s">
        <v>593</v>
      </c>
      <c r="C54" s="450">
        <v>236478672.74</v>
      </c>
      <c r="D54" s="448"/>
      <c r="E54" s="448"/>
      <c r="F54" s="450">
        <v>25932142.82</v>
      </c>
      <c r="G54" s="449"/>
      <c r="H54" s="448"/>
      <c r="I54" s="450">
        <v>-2314593.24</v>
      </c>
      <c r="J54" s="448"/>
      <c r="K54" s="450">
        <v>264725408.8</v>
      </c>
    </row>
    <row r="55" spans="2:11" ht="11.25">
      <c r="B55" s="451" t="s">
        <v>594</v>
      </c>
      <c r="C55" s="450">
        <v>233356479.75</v>
      </c>
      <c r="D55" s="448"/>
      <c r="E55" s="448"/>
      <c r="F55" s="450">
        <v>-29996206.32</v>
      </c>
      <c r="G55" s="449"/>
      <c r="H55" s="448"/>
      <c r="I55" s="450">
        <v>3063626</v>
      </c>
      <c r="J55" s="448"/>
      <c r="K55" s="450">
        <v>200296647.43</v>
      </c>
    </row>
    <row r="56" spans="2:11" ht="11.25">
      <c r="B56" s="452" t="s">
        <v>595</v>
      </c>
      <c r="C56" s="450">
        <v>668344242.6</v>
      </c>
      <c r="D56" s="448"/>
      <c r="E56" s="448"/>
      <c r="F56" s="450">
        <v>-377082876.16</v>
      </c>
      <c r="G56" s="449"/>
      <c r="H56" s="448"/>
      <c r="I56" s="450">
        <v>542000</v>
      </c>
      <c r="J56" s="448"/>
      <c r="K56" s="450">
        <v>290719366.44</v>
      </c>
    </row>
    <row r="57" spans="2:11" ht="11.25">
      <c r="B57" s="451" t="s">
        <v>596</v>
      </c>
      <c r="C57" s="450">
        <v>423996586.84</v>
      </c>
      <c r="D57" s="448"/>
      <c r="E57" s="448"/>
      <c r="F57" s="450">
        <v>133080362.51</v>
      </c>
      <c r="G57" s="449"/>
      <c r="H57" s="448"/>
      <c r="I57" s="450">
        <v>842000</v>
      </c>
      <c r="J57" s="448"/>
      <c r="K57" s="450">
        <v>556234949.35</v>
      </c>
    </row>
    <row r="58" spans="2:11" ht="11.25">
      <c r="B58" s="452" t="s">
        <v>597</v>
      </c>
      <c r="C58" s="450">
        <v>136956853.22</v>
      </c>
      <c r="D58" s="448"/>
      <c r="E58" s="448"/>
      <c r="F58" s="450">
        <v>59297675.72</v>
      </c>
      <c r="G58" s="449"/>
      <c r="H58" s="448"/>
      <c r="I58" s="450">
        <v>2299332</v>
      </c>
      <c r="J58" s="448"/>
      <c r="K58" s="450">
        <v>193955196.94</v>
      </c>
    </row>
    <row r="59" spans="2:11" ht="12">
      <c r="B59" s="459" t="s">
        <v>586</v>
      </c>
      <c r="C59" s="266">
        <v>244086750.38</v>
      </c>
      <c r="D59" s="448"/>
      <c r="E59" s="448"/>
      <c r="F59" s="450">
        <v>-209384363.2</v>
      </c>
      <c r="G59" s="449"/>
      <c r="H59" s="448"/>
      <c r="I59" s="450">
        <v>1672454</v>
      </c>
      <c r="J59" s="448"/>
      <c r="K59" s="450">
        <v>33029933.18</v>
      </c>
    </row>
    <row r="60" spans="2:11" ht="11.25">
      <c r="B60" s="453" t="s">
        <v>598</v>
      </c>
      <c r="C60" s="454">
        <f>SUM(C48:C59)</f>
        <v>-9802109780.980001</v>
      </c>
      <c r="D60" s="448"/>
      <c r="E60" s="448"/>
      <c r="F60" s="454">
        <f>SUM(F48:F59)</f>
        <v>-49493588.21000004</v>
      </c>
      <c r="G60" s="449"/>
      <c r="H60" s="448"/>
      <c r="I60" s="454">
        <f>SUM(I48:J59)</f>
        <v>2993877</v>
      </c>
      <c r="J60" s="448"/>
      <c r="K60" s="454">
        <f>SUM(K48:K59)</f>
        <v>-9854597246.189997</v>
      </c>
    </row>
    <row r="63" ht="11.25">
      <c r="I63" s="445"/>
    </row>
    <row r="64" ht="11.25">
      <c r="I64" s="445"/>
    </row>
  </sheetData>
  <sheetProtection/>
  <mergeCells count="10">
    <mergeCell ref="B2:K2"/>
    <mergeCell ref="B3:K3"/>
    <mergeCell ref="B4:K4"/>
    <mergeCell ref="B5:K5"/>
    <mergeCell ref="B45:K45"/>
    <mergeCell ref="B44:K44"/>
    <mergeCell ref="B22:C22"/>
    <mergeCell ref="B10:C10"/>
    <mergeCell ref="B18:C18"/>
    <mergeCell ref="B6:K6"/>
  </mergeCells>
  <hyperlinks>
    <hyperlink ref="D12" location="'Nota 1.1 '!A1" display="Nota 1.1"/>
    <hyperlink ref="D14" location="'Nota 1.2'!A1" display="Nota 1.2"/>
    <hyperlink ref="D24" location="'Nota 1.3'!A1" display=" Nota 1.3."/>
    <hyperlink ref="D32" location="'Nota 1.4'!A1" display="Nota 1.4."/>
  </hyperlinks>
  <printOptions horizontalCentered="1"/>
  <pageMargins left="0.5118110236220472" right="0.4330708661417323" top="0.9448818897637796" bottom="0.984251968503937" header="0" footer="0"/>
  <pageSetup horizontalDpi="600" verticalDpi="600" orientation="portrait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E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114" customWidth="1"/>
    <col min="2" max="2" width="49.28125" style="113" customWidth="1"/>
    <col min="3" max="3" width="19.140625" style="113" customWidth="1"/>
    <col min="4" max="4" width="15.28125" style="113" bestFit="1" customWidth="1"/>
    <col min="5" max="5" width="15.8515625" style="264" customWidth="1"/>
    <col min="6" max="16384" width="11.421875" style="113" customWidth="1"/>
  </cols>
  <sheetData>
    <row r="1" ht="15" customHeight="1"/>
    <row r="2" spans="1:5" s="46" customFormat="1" ht="27.75" customHeight="1">
      <c r="A2" s="45"/>
      <c r="B2" s="430" t="s">
        <v>461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3" ht="27" customHeight="1">
      <c r="B4" s="402" t="s">
        <v>34</v>
      </c>
      <c r="C4" s="403"/>
    </row>
    <row r="5" ht="9.75" customHeight="1"/>
    <row r="6" ht="13.5" thickBot="1"/>
    <row r="7" spans="2:3" ht="13.5" thickBot="1">
      <c r="B7" s="183" t="s">
        <v>250</v>
      </c>
      <c r="C7" s="184" t="s">
        <v>251</v>
      </c>
    </row>
    <row r="8" spans="2:3" ht="13.5" customHeight="1">
      <c r="B8" s="185" t="s">
        <v>252</v>
      </c>
      <c r="C8" s="186">
        <f>+'BC 17'!G57</f>
        <v>453797812.26</v>
      </c>
    </row>
    <row r="9" spans="2:3" ht="14.25" customHeight="1">
      <c r="B9" s="185" t="s">
        <v>253</v>
      </c>
      <c r="C9" s="186">
        <f>+'BC 17'!G58</f>
        <v>519816326.64</v>
      </c>
    </row>
    <row r="10" spans="2:3" ht="14.25" customHeight="1">
      <c r="B10" s="185" t="s">
        <v>254</v>
      </c>
      <c r="C10" s="186">
        <f>+'BC 17'!G59</f>
        <v>128941940.31</v>
      </c>
    </row>
    <row r="11" spans="2:3" ht="14.25" customHeight="1">
      <c r="B11" s="185" t="s">
        <v>255</v>
      </c>
      <c r="C11" s="186">
        <f>+'BC 17'!G60</f>
        <v>68873061.83</v>
      </c>
    </row>
    <row r="12" spans="2:3" ht="14.25" customHeight="1">
      <c r="B12" s="185" t="s">
        <v>256</v>
      </c>
      <c r="C12" s="186">
        <f>+'BC 17'!G61</f>
        <v>58105816.93</v>
      </c>
    </row>
    <row r="13" spans="2:3" ht="14.25" customHeight="1" thickBot="1">
      <c r="B13" s="185" t="s">
        <v>257</v>
      </c>
      <c r="C13" s="186">
        <f>+'BC 17'!G62</f>
        <v>18964030.98</v>
      </c>
    </row>
    <row r="14" spans="2:3" ht="15.75" customHeight="1" thickBot="1">
      <c r="B14" s="187" t="s">
        <v>258</v>
      </c>
      <c r="C14" s="163">
        <f>SUM(C8:C13)</f>
        <v>1248498988.95</v>
      </c>
    </row>
    <row r="16" spans="1:5" ht="12.75">
      <c r="A16" s="293"/>
      <c r="B16" s="120"/>
      <c r="C16" s="120"/>
      <c r="D16" s="120"/>
      <c r="E16" s="406"/>
    </row>
    <row r="17" ht="12.75">
      <c r="C17" s="126"/>
    </row>
    <row r="18" ht="12.75">
      <c r="C18" s="95"/>
    </row>
    <row r="19" ht="12.75">
      <c r="C19" s="126"/>
    </row>
    <row r="20" ht="12.75">
      <c r="C20" s="95"/>
    </row>
    <row r="21" ht="12.75">
      <c r="C21" s="126"/>
    </row>
    <row r="22" ht="12.75">
      <c r="C22" s="40"/>
    </row>
  </sheetData>
  <sheetProtection/>
  <printOptions horizontalCentered="1"/>
  <pageMargins left="0.7480314960629921" right="0.7480314960629921" top="0.984251968503937" bottom="0.984251968503937" header="0" footer="0"/>
  <pageSetup fitToHeight="0" fitToWidth="1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E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45" customWidth="1"/>
    <col min="2" max="2" width="31.140625" style="45" customWidth="1"/>
    <col min="3" max="3" width="18.57421875" style="45" customWidth="1"/>
    <col min="4" max="4" width="44.28125" style="45" customWidth="1"/>
    <col min="5" max="16384" width="11.421875" style="45" customWidth="1"/>
  </cols>
  <sheetData>
    <row r="2" spans="1:5" s="46" customFormat="1" ht="27.75" customHeight="1">
      <c r="A2" s="45"/>
      <c r="B2" s="430" t="s">
        <v>462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5" ht="15">
      <c r="B4" s="404" t="s">
        <v>35</v>
      </c>
      <c r="C4" s="405"/>
      <c r="D4" s="405"/>
      <c r="E4" s="240"/>
    </row>
    <row r="5" spans="2:5" ht="11.25">
      <c r="B5" s="241"/>
      <c r="C5" s="241"/>
      <c r="D5" s="241"/>
      <c r="E5" s="240"/>
    </row>
    <row r="6" spans="2:5" ht="12" thickBot="1">
      <c r="B6" s="241"/>
      <c r="C6" s="241"/>
      <c r="D6" s="241"/>
      <c r="E6" s="240"/>
    </row>
    <row r="7" spans="2:5" ht="12" thickBot="1">
      <c r="B7" s="188" t="s">
        <v>250</v>
      </c>
      <c r="C7" s="189" t="s">
        <v>251</v>
      </c>
      <c r="D7" s="190" t="s">
        <v>241</v>
      </c>
      <c r="E7" s="242"/>
    </row>
    <row r="8" spans="2:5" ht="37.5" customHeight="1">
      <c r="B8" s="245" t="s">
        <v>263</v>
      </c>
      <c r="C8" s="333">
        <f>+'BC 17'!G39</f>
        <v>145452365.76</v>
      </c>
      <c r="D8" s="246" t="s">
        <v>259</v>
      </c>
      <c r="E8" s="242"/>
    </row>
    <row r="9" spans="2:5" ht="39" customHeight="1">
      <c r="B9" s="245" t="s">
        <v>265</v>
      </c>
      <c r="C9" s="333">
        <f>+'BC 17'!G40</f>
        <v>13863178.14</v>
      </c>
      <c r="D9" s="246" t="s">
        <v>260</v>
      </c>
      <c r="E9" s="242"/>
    </row>
    <row r="10" spans="2:5" ht="25.5" customHeight="1">
      <c r="B10" s="245" t="s">
        <v>266</v>
      </c>
      <c r="C10" s="333">
        <f>+'BC 17'!G41</f>
        <v>511747553.18</v>
      </c>
      <c r="D10" s="246" t="s">
        <v>261</v>
      </c>
      <c r="E10" s="242"/>
    </row>
    <row r="11" spans="2:5" ht="28.5" customHeight="1">
      <c r="B11" s="245" t="s">
        <v>267</v>
      </c>
      <c r="C11" s="333">
        <f>+'BC 17'!G42</f>
        <v>41994755.38</v>
      </c>
      <c r="D11" s="246" t="s">
        <v>262</v>
      </c>
      <c r="E11" s="242"/>
    </row>
    <row r="12" spans="2:5" ht="28.5" customHeight="1" thickBot="1">
      <c r="B12" s="245" t="s">
        <v>336</v>
      </c>
      <c r="C12" s="333">
        <f>+'BC 17'!G43</f>
        <v>568653.4</v>
      </c>
      <c r="D12" s="246" t="s">
        <v>337</v>
      </c>
      <c r="E12" s="242"/>
    </row>
    <row r="13" spans="2:5" ht="12" thickBot="1">
      <c r="B13" s="188" t="s">
        <v>264</v>
      </c>
      <c r="C13" s="334">
        <f>SUM(C8:C12)</f>
        <v>713626505.8599999</v>
      </c>
      <c r="D13" s="191"/>
      <c r="E13" s="242"/>
    </row>
    <row r="14" spans="2:5" ht="11.25">
      <c r="B14" s="243"/>
      <c r="C14" s="243"/>
      <c r="D14" s="243"/>
      <c r="E14" s="240"/>
    </row>
  </sheetData>
  <sheetProtection/>
  <printOptions horizontalCentered="1"/>
  <pageMargins left="0.7480314960629921" right="0.7480314960629921" top="0.984251968503937" bottom="0.984251968503937" header="0" footer="0"/>
  <pageSetup fitToHeight="0" fitToWidth="1" orientation="portrait" scale="97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6.2812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463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503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503</v>
      </c>
      <c r="C7" s="399">
        <f>+'BC 17'!C70</f>
        <v>5299.12</v>
      </c>
      <c r="D7" s="375">
        <f>+'BC 17'!F70</f>
        <v>5977.88</v>
      </c>
      <c r="E7" s="396">
        <f>+C7+D7</f>
        <v>11277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5299.12</v>
      </c>
      <c r="D9" s="376">
        <f>SUM(D7:D8)</f>
        <v>5977.88</v>
      </c>
      <c r="E9" s="105">
        <f>SUM(E7:E8)</f>
        <v>11277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6.2812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464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504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505</v>
      </c>
      <c r="C7" s="399">
        <f>+'BC 17'!C71</f>
        <v>2990685.84</v>
      </c>
      <c r="D7" s="375">
        <f>+'BC 17'!F71</f>
        <v>0</v>
      </c>
      <c r="E7" s="396">
        <f>+C7+D7</f>
        <v>2990685.84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2990685.84</v>
      </c>
      <c r="D9" s="376">
        <f>SUM(D7:D8)</f>
        <v>0</v>
      </c>
      <c r="E9" s="105">
        <f>SUM(E7:E8)</f>
        <v>2990685.84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J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8515625" style="114" customWidth="1"/>
    <col min="2" max="2" width="42.421875" style="113" customWidth="1"/>
    <col min="3" max="3" width="20.00390625" style="113" customWidth="1"/>
    <col min="4" max="16384" width="11.421875" style="113" customWidth="1"/>
  </cols>
  <sheetData>
    <row r="1" ht="15" customHeight="1"/>
    <row r="2" spans="1:5" s="46" customFormat="1" ht="27.75" customHeight="1">
      <c r="A2" s="45"/>
      <c r="B2" s="430" t="s">
        <v>465</v>
      </c>
      <c r="C2" s="45"/>
      <c r="D2" s="45"/>
      <c r="E2" s="45"/>
    </row>
    <row r="3" spans="1:5" s="46" customFormat="1" ht="15" customHeight="1">
      <c r="A3" s="45"/>
      <c r="B3" s="430"/>
      <c r="C3" s="45"/>
      <c r="D3" s="45"/>
      <c r="E3" s="45"/>
    </row>
    <row r="4" spans="2:3" ht="15" customHeight="1">
      <c r="B4" s="407" t="s">
        <v>31</v>
      </c>
      <c r="C4" s="361"/>
    </row>
    <row r="5" ht="15" customHeight="1"/>
    <row r="6" ht="15" customHeight="1" thickBot="1"/>
    <row r="7" spans="2:3" ht="14.25" customHeight="1" thickBot="1">
      <c r="B7" s="197" t="s">
        <v>554</v>
      </c>
      <c r="C7" s="192">
        <f>+'BC 17'!C72</f>
        <v>3734580.26</v>
      </c>
    </row>
    <row r="8" spans="2:3" ht="8.25" customHeight="1">
      <c r="B8" s="122"/>
      <c r="C8" s="119"/>
    </row>
    <row r="9" spans="2:3" ht="12" customHeight="1">
      <c r="B9" s="193" t="s">
        <v>177</v>
      </c>
      <c r="C9" s="119"/>
    </row>
    <row r="10" spans="2:3" ht="12" customHeight="1">
      <c r="B10" s="194" t="s">
        <v>706</v>
      </c>
      <c r="C10" s="195">
        <f>+'BC 17'!E72</f>
        <v>3048215.44</v>
      </c>
    </row>
    <row r="11" spans="2:3" ht="6" customHeight="1">
      <c r="B11" s="194"/>
      <c r="C11" s="196"/>
    </row>
    <row r="12" spans="2:10" ht="12" customHeight="1">
      <c r="B12" s="193" t="s">
        <v>178</v>
      </c>
      <c r="C12" s="119"/>
      <c r="J12" s="26"/>
    </row>
    <row r="13" spans="2:3" ht="12" customHeight="1">
      <c r="B13" s="194" t="s">
        <v>707</v>
      </c>
      <c r="C13" s="195">
        <f>+'BC 17'!D72</f>
        <v>3555572.77</v>
      </c>
    </row>
    <row r="14" spans="2:3" ht="2.25" customHeight="1" thickBot="1">
      <c r="B14" s="194"/>
      <c r="C14" s="196"/>
    </row>
    <row r="15" spans="2:3" ht="13.5" customHeight="1" thickBot="1">
      <c r="B15" s="197" t="s">
        <v>708</v>
      </c>
      <c r="C15" s="198">
        <f>C7+C10-C13</f>
        <v>3227222.9299999992</v>
      </c>
    </row>
    <row r="18" ht="11.25">
      <c r="B18" s="96"/>
    </row>
    <row r="19" ht="11.25">
      <c r="B19" s="96"/>
    </row>
    <row r="20" ht="11.25">
      <c r="B20" s="96"/>
    </row>
    <row r="21" ht="11.25">
      <c r="B21" s="96"/>
    </row>
    <row r="22" ht="11.25">
      <c r="B22" s="96"/>
    </row>
    <row r="23" ht="11.25">
      <c r="B23" s="96"/>
    </row>
    <row r="24" ht="11.25">
      <c r="B24" s="96"/>
    </row>
    <row r="31" spans="4:5" ht="11.25">
      <c r="D31" s="26"/>
      <c r="E31" s="26"/>
    </row>
  </sheetData>
  <sheetProtection/>
  <printOptions horizontalCentered="1"/>
  <pageMargins left="0.7480314960629921" right="0.7480314960629921" top="0.984251968503937" bottom="0.984251968503937" header="0" footer="0"/>
  <pageSetup fitToHeight="1" fitToWidth="1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6.2812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466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32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506</v>
      </c>
      <c r="C7" s="399">
        <f>+'BC 17'!C74</f>
        <v>68636.34</v>
      </c>
      <c r="D7" s="375">
        <f>+'BC 17'!F74</f>
        <v>0</v>
      </c>
      <c r="E7" s="396">
        <f>+C7+D7</f>
        <v>68636.34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68636.34</v>
      </c>
      <c r="D9" s="376">
        <f>SUM(D7:D8)</f>
        <v>0</v>
      </c>
      <c r="E9" s="105">
        <f>SUM(E7:E8)</f>
        <v>68636.34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2.140625" style="46" customWidth="1"/>
    <col min="2" max="2" width="29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467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507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36</v>
      </c>
      <c r="C7" s="399">
        <f>+'BC 17'!C75</f>
        <v>540202318.71</v>
      </c>
      <c r="D7" s="375">
        <f>+'BC 17'!F75</f>
        <v>93795945.04</v>
      </c>
      <c r="E7" s="396">
        <f>+C7+D7</f>
        <v>633998263.75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540202318.71</v>
      </c>
      <c r="D9" s="376">
        <f>SUM(D7:D8)</f>
        <v>93795945.04</v>
      </c>
      <c r="E9" s="105">
        <f>SUM(E7:E8)</f>
        <v>633998263.75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1"/>
  <sheetViews>
    <sheetView showGridLines="0" zoomScalePageLayoutView="0" workbookViewId="0" topLeftCell="A1">
      <selection activeCell="E9" sqref="E9"/>
    </sheetView>
  </sheetViews>
  <sheetFormatPr defaultColWidth="15.8515625" defaultRowHeight="12.75"/>
  <cols>
    <col min="1" max="1" width="22.140625" style="46" customWidth="1"/>
    <col min="2" max="2" width="29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468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509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508</v>
      </c>
      <c r="C7" s="399">
        <f>+'BC 17'!C76</f>
        <v>279478661.99</v>
      </c>
      <c r="D7" s="375">
        <f>+'BC 17'!F76</f>
        <v>75973084.38</v>
      </c>
      <c r="E7" s="396">
        <f>+C7+D7</f>
        <v>355451746.37</v>
      </c>
      <c r="F7" s="130"/>
      <c r="G7" s="46"/>
    </row>
    <row r="8" spans="1:7" ht="18.75" customHeight="1" thickBot="1">
      <c r="A8" s="62"/>
      <c r="B8" s="103"/>
      <c r="C8" s="374"/>
      <c r="D8" s="374"/>
      <c r="E8" s="104"/>
      <c r="F8" s="131"/>
      <c r="G8" s="46"/>
    </row>
    <row r="9" spans="1:7" ht="18.75" customHeight="1" thickBot="1">
      <c r="A9" s="62"/>
      <c r="B9" s="68" t="s">
        <v>24</v>
      </c>
      <c r="C9" s="376">
        <f>SUM(C7:C8)</f>
        <v>279478661.99</v>
      </c>
      <c r="D9" s="376">
        <f>SUM(D7:D8)</f>
        <v>75973084.38</v>
      </c>
      <c r="E9" s="105">
        <f>SUM(E7:E8)</f>
        <v>355451746.37</v>
      </c>
      <c r="F9" s="131"/>
      <c r="G9" s="46"/>
    </row>
    <row r="10" spans="1:7" ht="16.5" customHeight="1">
      <c r="A10" s="62"/>
      <c r="B10" s="84"/>
      <c r="C10" s="61"/>
      <c r="D10" s="61"/>
      <c r="E10" s="61"/>
      <c r="F10" s="135"/>
      <c r="G10" s="46"/>
    </row>
    <row r="11" spans="1:7" ht="11.25">
      <c r="A11" s="62"/>
      <c r="B11" s="84"/>
      <c r="C11" s="84"/>
      <c r="D11" s="84"/>
      <c r="E11" s="84"/>
      <c r="F11" s="107"/>
      <c r="G11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G18"/>
  <sheetViews>
    <sheetView showGridLines="0" zoomScalePageLayoutView="0" workbookViewId="0" topLeftCell="A1">
      <selection activeCell="B13" sqref="B13"/>
    </sheetView>
  </sheetViews>
  <sheetFormatPr defaultColWidth="15.8515625" defaultRowHeight="12.75"/>
  <cols>
    <col min="1" max="1" width="21.28125" style="46" customWidth="1"/>
    <col min="2" max="2" width="32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469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16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510</v>
      </c>
      <c r="C7" s="409">
        <v>38294572.23</v>
      </c>
      <c r="D7" s="410"/>
      <c r="E7" s="396">
        <f>+C7+D7</f>
        <v>38294572.23</v>
      </c>
      <c r="F7" s="130"/>
      <c r="G7" s="46"/>
    </row>
    <row r="8" spans="1:7" ht="18.75" customHeight="1">
      <c r="A8" s="62"/>
      <c r="B8" s="101" t="s">
        <v>511</v>
      </c>
      <c r="C8" s="408">
        <v>9909000</v>
      </c>
      <c r="D8" s="411"/>
      <c r="E8" s="396">
        <f aca="true" t="shared" si="0" ref="E8:E15">+C8+D8</f>
        <v>9909000</v>
      </c>
      <c r="F8" s="130"/>
      <c r="G8" s="46"/>
    </row>
    <row r="9" spans="1:7" ht="18.75" customHeight="1">
      <c r="A9" s="62"/>
      <c r="B9" s="101" t="s">
        <v>512</v>
      </c>
      <c r="C9" s="408">
        <v>292267141.06</v>
      </c>
      <c r="D9" s="411"/>
      <c r="E9" s="396">
        <f t="shared" si="0"/>
        <v>292267141.06</v>
      </c>
      <c r="F9" s="130"/>
      <c r="G9" s="46"/>
    </row>
    <row r="10" spans="1:7" ht="25.5" customHeight="1">
      <c r="A10" s="62"/>
      <c r="B10" s="413" t="s">
        <v>513</v>
      </c>
      <c r="C10" s="408">
        <v>117699658.13</v>
      </c>
      <c r="D10" s="411"/>
      <c r="E10" s="396">
        <f t="shared" si="0"/>
        <v>117699658.13</v>
      </c>
      <c r="F10" s="130"/>
      <c r="G10" s="46"/>
    </row>
    <row r="11" spans="1:7" ht="26.25" customHeight="1">
      <c r="A11" s="62"/>
      <c r="B11" s="413" t="s">
        <v>514</v>
      </c>
      <c r="C11" s="408">
        <v>359450325</v>
      </c>
      <c r="D11" s="411"/>
      <c r="E11" s="396">
        <f t="shared" si="0"/>
        <v>359450325</v>
      </c>
      <c r="F11" s="130"/>
      <c r="G11" s="46"/>
    </row>
    <row r="12" spans="1:7" ht="26.25" customHeight="1">
      <c r="A12" s="62"/>
      <c r="B12" s="413" t="s">
        <v>515</v>
      </c>
      <c r="C12" s="408">
        <v>121708140.56</v>
      </c>
      <c r="D12" s="411"/>
      <c r="E12" s="396">
        <f>+C12+D12</f>
        <v>121708140.56</v>
      </c>
      <c r="F12" s="130"/>
      <c r="G12" s="46"/>
    </row>
    <row r="13" spans="1:7" ht="46.5" customHeight="1">
      <c r="A13" s="62"/>
      <c r="B13" s="499" t="s">
        <v>714</v>
      </c>
      <c r="C13" s="408">
        <v>22143044.99</v>
      </c>
      <c r="D13" s="411"/>
      <c r="E13" s="396">
        <f>+C13+D13</f>
        <v>22143044.99</v>
      </c>
      <c r="F13" s="130"/>
      <c r="G13" s="46"/>
    </row>
    <row r="14" spans="1:7" ht="18.75" customHeight="1">
      <c r="A14" s="62"/>
      <c r="B14" s="101" t="s">
        <v>516</v>
      </c>
      <c r="C14" s="408">
        <f>17350035.03+162290.1-2195625-35556.01</f>
        <v>15281144.120000003</v>
      </c>
      <c r="D14" s="411"/>
      <c r="E14" s="396">
        <f t="shared" si="0"/>
        <v>15281144.120000003</v>
      </c>
      <c r="F14" s="130"/>
      <c r="G14" s="443"/>
    </row>
    <row r="15" spans="1:7" ht="18.75" customHeight="1" thickBot="1">
      <c r="A15" s="62"/>
      <c r="B15" s="103"/>
      <c r="C15" s="374"/>
      <c r="D15" s="412"/>
      <c r="E15" s="396">
        <f t="shared" si="0"/>
        <v>0</v>
      </c>
      <c r="F15" s="131"/>
      <c r="G15" s="443"/>
    </row>
    <row r="16" spans="1:7" ht="18.75" customHeight="1" thickBot="1">
      <c r="A16" s="62"/>
      <c r="B16" s="68" t="s">
        <v>24</v>
      </c>
      <c r="C16" s="376">
        <f>SUM(C7:C15)</f>
        <v>976753026.09</v>
      </c>
      <c r="D16" s="376">
        <f>SUM(D7:D15)</f>
        <v>0</v>
      </c>
      <c r="E16" s="105">
        <f>SUM(E7:E15)</f>
        <v>976753026.09</v>
      </c>
      <c r="F16" s="131"/>
      <c r="G16" s="444"/>
    </row>
    <row r="17" spans="1:7" ht="16.5" customHeight="1">
      <c r="A17" s="62"/>
      <c r="B17" s="84"/>
      <c r="C17" s="61"/>
      <c r="D17" s="61"/>
      <c r="E17" s="61"/>
      <c r="F17" s="135"/>
      <c r="G17" s="87"/>
    </row>
    <row r="18" spans="1:7" ht="11.25">
      <c r="A18" s="62"/>
      <c r="B18" s="84"/>
      <c r="C18" s="84"/>
      <c r="D18" s="84"/>
      <c r="E18" s="84"/>
      <c r="F18" s="107"/>
      <c r="G18" s="10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G15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1.28125" style="46" customWidth="1"/>
    <col min="2" max="2" width="32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470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25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/>
      <c r="C7" s="409"/>
      <c r="D7" s="410"/>
      <c r="E7" s="396"/>
      <c r="F7" s="130"/>
      <c r="G7" s="46"/>
    </row>
    <row r="8" spans="1:7" ht="18.75" customHeight="1">
      <c r="A8" s="62"/>
      <c r="B8" s="101"/>
      <c r="C8" s="408"/>
      <c r="D8" s="411"/>
      <c r="E8" s="396"/>
      <c r="F8" s="130"/>
      <c r="G8" s="46"/>
    </row>
    <row r="9" spans="1:7" ht="18.75" customHeight="1">
      <c r="A9" s="62"/>
      <c r="B9" s="101"/>
      <c r="C9" s="408"/>
      <c r="D9" s="411"/>
      <c r="E9" s="396"/>
      <c r="F9" s="130"/>
      <c r="G9" s="46"/>
    </row>
    <row r="10" spans="1:7" ht="18.75" customHeight="1" thickBot="1">
      <c r="A10" s="62"/>
      <c r="B10" s="103"/>
      <c r="C10" s="374"/>
      <c r="D10" s="412"/>
      <c r="E10" s="396">
        <f>+C10+D10</f>
        <v>0</v>
      </c>
      <c r="F10" s="131"/>
      <c r="G10" s="46"/>
    </row>
    <row r="11" spans="1:7" ht="18.75" customHeight="1" thickBot="1">
      <c r="A11" s="62"/>
      <c r="B11" s="68" t="s">
        <v>24</v>
      </c>
      <c r="C11" s="376">
        <f>SUM(C7:C10)</f>
        <v>0</v>
      </c>
      <c r="D11" s="376">
        <f>SUM(D7:D10)</f>
        <v>0</v>
      </c>
      <c r="E11" s="105">
        <f>SUM(E7:E10)</f>
        <v>0</v>
      </c>
      <c r="F11" s="131"/>
      <c r="G11" s="46"/>
    </row>
    <row r="12" spans="1:7" ht="16.5" customHeight="1">
      <c r="A12" s="62"/>
      <c r="B12" s="84"/>
      <c r="C12" s="61"/>
      <c r="D12" s="61"/>
      <c r="E12" s="61"/>
      <c r="F12" s="135"/>
      <c r="G12" s="46"/>
    </row>
    <row r="13" spans="1:7" ht="11.25">
      <c r="A13" s="62"/>
      <c r="B13" s="84"/>
      <c r="C13" s="84"/>
      <c r="D13" s="84"/>
      <c r="E13" s="84"/>
      <c r="F13" s="107"/>
      <c r="G13" s="106"/>
    </row>
    <row r="14" spans="1:7" ht="11.25">
      <c r="A14" s="62"/>
      <c r="B14" s="84"/>
      <c r="C14" s="63"/>
      <c r="D14" s="63"/>
      <c r="E14" s="63"/>
      <c r="F14" s="136"/>
      <c r="G14" s="137"/>
    </row>
    <row r="15" ht="11.25">
      <c r="C15" s="200"/>
    </row>
  </sheetData>
  <sheetProtection/>
  <mergeCells count="1">
    <mergeCell ref="B4:E4"/>
  </mergeCells>
  <printOptions horizontalCentered="1"/>
  <pageMargins left="0.59" right="0.78" top="0.984251968503937" bottom="0.984251968503937" header="0.5118110236220472" footer="0.5118110236220472"/>
  <pageSetup fitToHeight="0" fitToWidth="1"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L55"/>
  <sheetViews>
    <sheetView showGridLines="0" zoomScalePageLayoutView="0" workbookViewId="0" topLeftCell="A3">
      <selection activeCell="B6" sqref="B6:G6"/>
    </sheetView>
  </sheetViews>
  <sheetFormatPr defaultColWidth="11.421875" defaultRowHeight="12.75"/>
  <cols>
    <col min="1" max="2" width="11.421875" style="11" customWidth="1"/>
    <col min="3" max="3" width="27.57421875" style="11" customWidth="1"/>
    <col min="4" max="4" width="15.00390625" style="11" customWidth="1"/>
    <col min="5" max="5" width="6.00390625" style="19" bestFit="1" customWidth="1"/>
    <col min="6" max="6" width="9.421875" style="11" customWidth="1"/>
    <col min="7" max="7" width="21.7109375" style="11" customWidth="1"/>
    <col min="8" max="10" width="21.7109375" style="26" customWidth="1"/>
    <col min="11" max="11" width="4.8515625" style="11" customWidth="1"/>
    <col min="12" max="16384" width="11.421875" style="11" customWidth="1"/>
  </cols>
  <sheetData>
    <row r="2" spans="2:11" ht="11.25">
      <c r="B2" s="475" t="s">
        <v>180</v>
      </c>
      <c r="C2" s="475"/>
      <c r="D2" s="475"/>
      <c r="E2" s="475"/>
      <c r="F2" s="475"/>
      <c r="G2" s="475"/>
      <c r="H2" s="27"/>
      <c r="I2" s="27"/>
      <c r="J2" s="27"/>
      <c r="K2" s="20"/>
    </row>
    <row r="3" spans="2:11" ht="11.25">
      <c r="B3" s="475" t="s">
        <v>181</v>
      </c>
      <c r="C3" s="475"/>
      <c r="D3" s="475"/>
      <c r="E3" s="475"/>
      <c r="F3" s="475"/>
      <c r="G3" s="475"/>
      <c r="H3" s="27"/>
      <c r="I3" s="27"/>
      <c r="J3" s="27"/>
      <c r="K3" s="20"/>
    </row>
    <row r="4" spans="2:11" ht="11.25">
      <c r="B4" s="475" t="s">
        <v>182</v>
      </c>
      <c r="C4" s="475"/>
      <c r="D4" s="475"/>
      <c r="E4" s="475"/>
      <c r="F4" s="475"/>
      <c r="G4" s="475"/>
      <c r="H4" s="27"/>
      <c r="I4" s="27"/>
      <c r="J4" s="27"/>
      <c r="K4" s="20"/>
    </row>
    <row r="5" spans="2:11" ht="11.25">
      <c r="B5" s="479" t="s">
        <v>601</v>
      </c>
      <c r="C5" s="479"/>
      <c r="D5" s="479"/>
      <c r="E5" s="479"/>
      <c r="F5" s="479"/>
      <c r="G5" s="479"/>
      <c r="H5" s="27"/>
      <c r="I5" s="27"/>
      <c r="J5" s="27"/>
      <c r="K5" s="20"/>
    </row>
    <row r="6" spans="2:11" ht="11.25">
      <c r="B6" s="475" t="s">
        <v>183</v>
      </c>
      <c r="C6" s="475"/>
      <c r="D6" s="475"/>
      <c r="E6" s="475"/>
      <c r="F6" s="475"/>
      <c r="G6" s="475"/>
      <c r="H6" s="27"/>
      <c r="I6" s="27"/>
      <c r="J6" s="27"/>
      <c r="K6" s="20"/>
    </row>
    <row r="7" ht="9" customHeight="1"/>
    <row r="9" spans="2:11" ht="12" thickBot="1">
      <c r="B9" s="33" t="s">
        <v>184</v>
      </c>
      <c r="E9" s="34"/>
      <c r="F9" s="34"/>
      <c r="G9" s="16">
        <v>2017</v>
      </c>
      <c r="H9" s="43"/>
      <c r="I9" s="43"/>
      <c r="J9" s="43"/>
      <c r="K9" s="35"/>
    </row>
    <row r="10" spans="7:11" ht="6" customHeight="1">
      <c r="G10" s="34"/>
      <c r="H10" s="43"/>
      <c r="I10" s="43"/>
      <c r="J10" s="43"/>
      <c r="K10" s="35"/>
    </row>
    <row r="11" spans="2:11" ht="11.25">
      <c r="B11" s="19" t="s">
        <v>185</v>
      </c>
      <c r="G11" s="34"/>
      <c r="H11" s="43"/>
      <c r="I11" s="43"/>
      <c r="J11" s="43"/>
      <c r="K11" s="35"/>
    </row>
    <row r="12" ht="6" customHeight="1"/>
    <row r="13" spans="2:10" ht="11.25" hidden="1">
      <c r="B13" s="11" t="s">
        <v>186</v>
      </c>
      <c r="E13" s="10"/>
      <c r="G13" s="24"/>
      <c r="H13" s="44"/>
      <c r="I13" s="44"/>
      <c r="J13" s="44"/>
    </row>
    <row r="14" spans="2:11" ht="11.25" hidden="1">
      <c r="B14" s="11" t="s">
        <v>187</v>
      </c>
      <c r="E14" s="10"/>
      <c r="G14" s="24"/>
      <c r="H14" s="44"/>
      <c r="I14" s="44"/>
      <c r="J14" s="44"/>
      <c r="K14" s="24"/>
    </row>
    <row r="15" spans="2:11" ht="11.25" hidden="1">
      <c r="B15" s="11" t="s">
        <v>188</v>
      </c>
      <c r="E15" s="10"/>
      <c r="G15" s="24"/>
      <c r="H15" s="44"/>
      <c r="I15" s="44"/>
      <c r="J15" s="44"/>
      <c r="K15" s="24"/>
    </row>
    <row r="16" spans="2:11" ht="11.25" hidden="1">
      <c r="B16" s="11" t="s">
        <v>1</v>
      </c>
      <c r="G16" s="221"/>
      <c r="H16" s="221"/>
      <c r="I16" s="221"/>
      <c r="J16" s="221"/>
      <c r="K16" s="24"/>
    </row>
    <row r="17" spans="2:11" ht="12.75">
      <c r="B17" s="11" t="s">
        <v>189</v>
      </c>
      <c r="G17" s="288">
        <f>+'2.A Cédulas Flujo'!F53</f>
        <v>-9805103657.98</v>
      </c>
      <c r="H17" s="288"/>
      <c r="I17" s="288"/>
      <c r="J17" s="288"/>
      <c r="K17" s="24"/>
    </row>
    <row r="18" spans="2:10" ht="11.25" hidden="1">
      <c r="B18" s="11" t="s">
        <v>190</v>
      </c>
      <c r="G18" s="226"/>
      <c r="H18" s="226"/>
      <c r="I18" s="226"/>
      <c r="J18" s="226"/>
    </row>
    <row r="19" spans="7:10" ht="7.5" customHeight="1">
      <c r="G19" s="36"/>
      <c r="H19" s="36"/>
      <c r="I19" s="36"/>
      <c r="J19" s="36"/>
    </row>
    <row r="20" spans="2:11" ht="12" thickBot="1">
      <c r="B20" s="19" t="s">
        <v>191</v>
      </c>
      <c r="C20" s="19"/>
      <c r="D20" s="19"/>
      <c r="F20" s="19"/>
      <c r="G20" s="25">
        <f>SUM(G13:G19)</f>
        <v>-9805103657.98</v>
      </c>
      <c r="H20" s="415"/>
      <c r="I20" s="415"/>
      <c r="J20" s="415"/>
      <c r="K20" s="37"/>
    </row>
    <row r="21" spans="7:11" ht="6.75" customHeight="1">
      <c r="G21" s="38"/>
      <c r="H21" s="416"/>
      <c r="I21" s="416"/>
      <c r="J21" s="416"/>
      <c r="K21" s="24"/>
    </row>
    <row r="22" spans="2:11" ht="11.25">
      <c r="B22" s="19" t="s">
        <v>192</v>
      </c>
      <c r="G22" s="24"/>
      <c r="H22" s="44"/>
      <c r="I22" s="44"/>
      <c r="J22" s="44"/>
      <c r="K22" s="24"/>
    </row>
    <row r="23" spans="7:11" ht="7.5" customHeight="1">
      <c r="G23" s="24"/>
      <c r="H23" s="44"/>
      <c r="I23" s="44"/>
      <c r="J23" s="44"/>
      <c r="K23" s="24"/>
    </row>
    <row r="24" spans="2:11" ht="11.25" hidden="1">
      <c r="B24" s="11" t="s">
        <v>193</v>
      </c>
      <c r="G24" s="221"/>
      <c r="H24" s="221"/>
      <c r="I24" s="221"/>
      <c r="J24" s="221"/>
      <c r="K24" s="24"/>
    </row>
    <row r="25" spans="2:11" ht="11.25" hidden="1">
      <c r="B25" s="11" t="s">
        <v>1</v>
      </c>
      <c r="G25" s="226"/>
      <c r="H25" s="226"/>
      <c r="I25" s="226"/>
      <c r="J25" s="226"/>
      <c r="K25" s="24"/>
    </row>
    <row r="26" spans="2:11" ht="12.75">
      <c r="B26" s="11" t="s">
        <v>190</v>
      </c>
      <c r="G26" s="288">
        <f>+('BC 17'!G105-'BC 2016'!G102)*-1</f>
        <v>-2993877</v>
      </c>
      <c r="H26" s="288"/>
      <c r="I26" s="288"/>
      <c r="J26" s="288"/>
      <c r="K26" s="24"/>
    </row>
    <row r="27" spans="7:11" ht="6.75" customHeight="1">
      <c r="G27" s="226"/>
      <c r="H27" s="226"/>
      <c r="I27" s="226"/>
      <c r="J27" s="226"/>
      <c r="K27" s="24"/>
    </row>
    <row r="28" spans="2:11" ht="13.5" thickBot="1">
      <c r="B28" s="19" t="s">
        <v>194</v>
      </c>
      <c r="C28" s="19"/>
      <c r="D28" s="19"/>
      <c r="F28" s="19"/>
      <c r="G28" s="287">
        <f>+G24+G25+G26</f>
        <v>-2993877</v>
      </c>
      <c r="H28" s="417"/>
      <c r="I28" s="417"/>
      <c r="J28" s="417"/>
      <c r="K28" s="37"/>
    </row>
    <row r="29" spans="2:11" ht="7.5" customHeight="1" thickBot="1">
      <c r="B29" s="19"/>
      <c r="C29" s="19"/>
      <c r="D29" s="19"/>
      <c r="F29" s="19"/>
      <c r="G29" s="230"/>
      <c r="H29" s="418"/>
      <c r="I29" s="418"/>
      <c r="J29" s="418"/>
      <c r="K29" s="37"/>
    </row>
    <row r="30" spans="2:11" ht="12" thickBot="1">
      <c r="B30" s="19" t="s">
        <v>195</v>
      </c>
      <c r="C30" s="19"/>
      <c r="D30" s="19"/>
      <c r="F30" s="19"/>
      <c r="G30" s="25">
        <f>+G20-G28</f>
        <v>-9802109780.98</v>
      </c>
      <c r="H30" s="415"/>
      <c r="I30" s="415"/>
      <c r="J30" s="415"/>
      <c r="K30" s="37"/>
    </row>
    <row r="31" ht="6.75" customHeight="1"/>
    <row r="32" spans="2:11" ht="11.25">
      <c r="B32" s="33" t="s">
        <v>196</v>
      </c>
      <c r="G32" s="24"/>
      <c r="H32" s="44"/>
      <c r="I32" s="44"/>
      <c r="J32" s="44"/>
      <c r="K32" s="24"/>
    </row>
    <row r="33" spans="7:11" ht="6" customHeight="1">
      <c r="G33" s="24"/>
      <c r="H33" s="44"/>
      <c r="I33" s="44"/>
      <c r="J33" s="44"/>
      <c r="K33" s="24"/>
    </row>
    <row r="34" spans="2:11" ht="11.25">
      <c r="B34" s="19" t="s">
        <v>185</v>
      </c>
      <c r="G34" s="24"/>
      <c r="H34" s="44"/>
      <c r="I34" s="44"/>
      <c r="J34" s="44"/>
      <c r="K34" s="24"/>
    </row>
    <row r="35" spans="2:11" ht="6.75" customHeight="1">
      <c r="B35" s="19"/>
      <c r="G35" s="24"/>
      <c r="H35" s="44"/>
      <c r="I35" s="44"/>
      <c r="J35" s="44"/>
      <c r="K35" s="24"/>
    </row>
    <row r="36" spans="2:11" ht="11.25">
      <c r="B36" s="11" t="s">
        <v>197</v>
      </c>
      <c r="E36" s="10"/>
      <c r="G36" s="227"/>
      <c r="H36" s="17"/>
      <c r="I36" s="17"/>
      <c r="J36" s="17"/>
      <c r="K36" s="24"/>
    </row>
    <row r="37" spans="5:11" ht="6.75" customHeight="1">
      <c r="E37" s="10"/>
      <c r="G37" s="227"/>
      <c r="H37" s="17"/>
      <c r="I37" s="17"/>
      <c r="J37" s="17"/>
      <c r="K37" s="24"/>
    </row>
    <row r="38" spans="2:11" ht="12" thickBot="1">
      <c r="B38" s="19" t="s">
        <v>191</v>
      </c>
      <c r="C38" s="19"/>
      <c r="D38" s="19"/>
      <c r="F38" s="19"/>
      <c r="G38" s="25">
        <f>+G36</f>
        <v>0</v>
      </c>
      <c r="H38" s="415"/>
      <c r="I38" s="415"/>
      <c r="J38" s="415"/>
      <c r="K38" s="37"/>
    </row>
    <row r="39" spans="2:11" ht="8.25" customHeight="1">
      <c r="B39" s="19"/>
      <c r="C39" s="19"/>
      <c r="D39" s="19"/>
      <c r="F39" s="19"/>
      <c r="G39" s="39"/>
      <c r="H39" s="415"/>
      <c r="I39" s="415"/>
      <c r="J39" s="415"/>
      <c r="K39" s="37"/>
    </row>
    <row r="40" spans="2:11" ht="11.25">
      <c r="B40" s="19" t="s">
        <v>192</v>
      </c>
      <c r="K40" s="24"/>
    </row>
    <row r="41" spans="7:11" ht="6" customHeight="1">
      <c r="G41" s="24"/>
      <c r="H41" s="44"/>
      <c r="I41" s="44"/>
      <c r="J41" s="44"/>
      <c r="K41" s="24"/>
    </row>
    <row r="42" spans="2:12" ht="11.25">
      <c r="B42" s="11" t="s">
        <v>198</v>
      </c>
      <c r="G42" s="36"/>
      <c r="H42" s="36"/>
      <c r="I42" s="36"/>
      <c r="J42" s="36"/>
      <c r="L42" s="26"/>
    </row>
    <row r="43" spans="7:12" ht="7.5" customHeight="1">
      <c r="G43" s="36"/>
      <c r="H43" s="36"/>
      <c r="I43" s="36"/>
      <c r="J43" s="36"/>
      <c r="L43" s="26"/>
    </row>
    <row r="44" spans="2:11" ht="13.5" thickBot="1">
      <c r="B44" s="19" t="s">
        <v>194</v>
      </c>
      <c r="C44" s="19"/>
      <c r="D44" s="19"/>
      <c r="F44" s="19"/>
      <c r="G44" s="286">
        <f>+G42</f>
        <v>0</v>
      </c>
      <c r="H44" s="419"/>
      <c r="I44" s="419"/>
      <c r="J44" s="419"/>
      <c r="K44" s="37"/>
    </row>
    <row r="45" spans="2:11" ht="6.75" customHeight="1" thickBot="1">
      <c r="B45" s="19"/>
      <c r="C45" s="19"/>
      <c r="D45" s="19"/>
      <c r="F45" s="19"/>
      <c r="G45" s="230"/>
      <c r="H45" s="418"/>
      <c r="I45" s="418"/>
      <c r="J45" s="418"/>
      <c r="K45" s="37"/>
    </row>
    <row r="46" spans="2:11" ht="12" thickBot="1">
      <c r="B46" s="19" t="s">
        <v>199</v>
      </c>
      <c r="C46" s="19"/>
      <c r="D46" s="19"/>
      <c r="F46" s="19"/>
      <c r="G46" s="25">
        <f>+G38-G44</f>
        <v>0</v>
      </c>
      <c r="H46" s="415"/>
      <c r="I46" s="415"/>
      <c r="J46" s="415"/>
      <c r="K46" s="37"/>
    </row>
    <row r="47" ht="9" customHeight="1"/>
    <row r="48" ht="11.25">
      <c r="B48" s="19" t="s">
        <v>200</v>
      </c>
    </row>
    <row r="49" spans="2:11" ht="18" customHeight="1" thickBot="1">
      <c r="B49" s="19" t="s">
        <v>201</v>
      </c>
      <c r="G49" s="25">
        <f>+G30+G46</f>
        <v>-9802109780.98</v>
      </c>
      <c r="H49" s="415"/>
      <c r="I49" s="415"/>
      <c r="J49" s="415"/>
      <c r="K49" s="37"/>
    </row>
    <row r="50" ht="6.75" customHeight="1"/>
    <row r="51" spans="2:10" s="26" customFormat="1" ht="12.75">
      <c r="B51" s="28" t="s">
        <v>665</v>
      </c>
      <c r="E51" s="28"/>
      <c r="G51" s="288">
        <f>+'BC 2016'!G15</f>
        <v>15958139481.22</v>
      </c>
      <c r="H51" s="288"/>
      <c r="I51" s="288"/>
      <c r="J51" s="288"/>
    </row>
    <row r="52" ht="7.5" customHeight="1"/>
    <row r="53" spans="2:11" ht="23.25" customHeight="1" thickBot="1">
      <c r="B53" s="19" t="s">
        <v>202</v>
      </c>
      <c r="G53" s="25">
        <f>+G51+G49</f>
        <v>6156029700.24</v>
      </c>
      <c r="H53" s="415"/>
      <c r="I53" s="415"/>
      <c r="J53" s="415"/>
      <c r="K53" s="37"/>
    </row>
    <row r="54" spans="7:10" ht="11.25">
      <c r="G54" s="12"/>
      <c r="H54" s="17"/>
      <c r="I54" s="17"/>
      <c r="J54" s="17"/>
    </row>
    <row r="55" spans="7:10" ht="11.25">
      <c r="G55" s="12"/>
      <c r="H55" s="17"/>
      <c r="I55" s="17"/>
      <c r="J55" s="17"/>
    </row>
  </sheetData>
  <sheetProtection/>
  <mergeCells count="5">
    <mergeCell ref="B6:G6"/>
    <mergeCell ref="B2:G2"/>
    <mergeCell ref="B3:G3"/>
    <mergeCell ref="B4:G4"/>
    <mergeCell ref="B5:G5"/>
  </mergeCells>
  <printOptions/>
  <pageMargins left="0.43" right="0.75" top="0.88" bottom="1" header="0.21" footer="0"/>
  <pageSetup fitToHeight="1" fitToWidth="1" horizontalDpi="600" verticalDpi="600" orientation="portrait" scale="9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I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00390625" style="86" customWidth="1"/>
    <col min="2" max="2" width="12.28125" style="140" customWidth="1"/>
    <col min="3" max="3" width="42.421875" style="86" customWidth="1"/>
    <col min="4" max="4" width="21.57421875" style="142" customWidth="1"/>
    <col min="5" max="5" width="17.7109375" style="142" customWidth="1"/>
    <col min="6" max="6" width="13.140625" style="142" bestFit="1" customWidth="1"/>
    <col min="7" max="7" width="12.57421875" style="142" customWidth="1"/>
    <col min="8" max="8" width="20.140625" style="143" customWidth="1"/>
    <col min="9" max="9" width="34.28125" style="86" customWidth="1"/>
    <col min="10" max="10" width="15.28125" style="86" customWidth="1"/>
    <col min="11" max="16384" width="11.421875" style="86" customWidth="1"/>
  </cols>
  <sheetData>
    <row r="2" spans="1:4" s="46" customFormat="1" ht="27.75" customHeight="1">
      <c r="A2" s="45"/>
      <c r="B2" s="430" t="s">
        <v>545</v>
      </c>
      <c r="D2" s="45"/>
    </row>
    <row r="3" spans="1:4" s="46" customFormat="1" ht="15" customHeight="1">
      <c r="A3" s="45"/>
      <c r="B3" s="45"/>
      <c r="C3" s="45"/>
      <c r="D3" s="45"/>
    </row>
    <row r="4" spans="3:9" ht="18">
      <c r="C4" s="368" t="s">
        <v>170</v>
      </c>
      <c r="D4" s="369"/>
      <c r="I4" s="141"/>
    </row>
    <row r="5" ht="12" thickBot="1"/>
    <row r="6" spans="3:8" ht="12" thickBot="1">
      <c r="C6" s="68" t="s">
        <v>250</v>
      </c>
      <c r="D6" s="70" t="s">
        <v>242</v>
      </c>
      <c r="E6" s="148"/>
      <c r="F6" s="149"/>
      <c r="H6" s="142"/>
    </row>
    <row r="7" spans="2:8" s="111" customFormat="1" ht="12.75">
      <c r="B7" s="414" t="s">
        <v>517</v>
      </c>
      <c r="C7" s="150" t="s">
        <v>168</v>
      </c>
      <c r="D7" s="151">
        <f>+'BC 17'!G107</f>
        <v>4909012</v>
      </c>
      <c r="E7" s="155"/>
      <c r="F7" s="142"/>
      <c r="G7" s="142"/>
      <c r="H7" s="180"/>
    </row>
    <row r="8" spans="2:8" s="111" customFormat="1" ht="13.5" thickBot="1">
      <c r="B8" s="414" t="s">
        <v>518</v>
      </c>
      <c r="C8" s="156" t="s">
        <v>169</v>
      </c>
      <c r="D8" s="157">
        <f>+'BC 17'!G106</f>
        <v>3510400</v>
      </c>
      <c r="E8" s="155"/>
      <c r="F8" s="142"/>
      <c r="G8" s="142"/>
      <c r="H8" s="180"/>
    </row>
    <row r="9" spans="3:8" ht="12" thickBot="1">
      <c r="C9" s="181" t="s">
        <v>24</v>
      </c>
      <c r="D9" s="199">
        <f>+D8+D7</f>
        <v>8419412</v>
      </c>
      <c r="E9" s="160"/>
      <c r="H9" s="161"/>
    </row>
    <row r="10" ht="11.25"/>
    <row r="11" ht="11.25">
      <c r="E11" s="162"/>
    </row>
    <row r="16" spans="4:5" ht="11.25">
      <c r="D16" s="86"/>
      <c r="E16" s="86"/>
    </row>
    <row r="17" spans="4:5" ht="11.25">
      <c r="D17" s="86"/>
      <c r="E17" s="86"/>
    </row>
    <row r="18" spans="4:5" ht="11.25">
      <c r="D18" s="86"/>
      <c r="E18" s="86"/>
    </row>
  </sheetData>
  <sheetProtection/>
  <hyperlinks>
    <hyperlink ref="B7" location="'Nota 1.4.1.1'!A1" display="Nota 1.4.1.1"/>
    <hyperlink ref="B8" location="'Nota 1.4.1.2'!A1" display="Nota 1.4.1.2"/>
  </hyperlinks>
  <printOptions horizontalCentered="1"/>
  <pageMargins left="0.2362204724409449" right="0.7480314960629921" top="0.92" bottom="0.984251968503937" header="0.97" footer="0.5118110236220472"/>
  <pageSetup fitToHeight="0" fitToWidth="1" horizontalDpi="300" verticalDpi="3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G12"/>
  <sheetViews>
    <sheetView showGridLines="0" zoomScalePageLayoutView="0" workbookViewId="0" topLeftCell="A1">
      <selection activeCell="A1" sqref="A1"/>
    </sheetView>
  </sheetViews>
  <sheetFormatPr defaultColWidth="15.8515625" defaultRowHeight="12.75"/>
  <cols>
    <col min="1" max="1" width="21.28125" style="46" customWidth="1"/>
    <col min="2" max="2" width="32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517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168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528</v>
      </c>
      <c r="C7" s="408">
        <f>+'BC 17'!C107</f>
        <v>4068958</v>
      </c>
      <c r="D7" s="411">
        <f>+'BC 17'!F107</f>
        <v>840054</v>
      </c>
      <c r="E7" s="396">
        <f>+C7+D7</f>
        <v>4909012</v>
      </c>
      <c r="F7" s="130"/>
      <c r="G7" s="46"/>
    </row>
    <row r="8" spans="1:7" ht="18.75" customHeight="1">
      <c r="A8" s="62"/>
      <c r="B8" s="101"/>
      <c r="C8" s="408"/>
      <c r="D8" s="411"/>
      <c r="E8" s="396"/>
      <c r="F8" s="130"/>
      <c r="G8" s="46"/>
    </row>
    <row r="9" spans="1:7" ht="18.75" customHeight="1" thickBot="1">
      <c r="A9" s="62"/>
      <c r="B9" s="103"/>
      <c r="C9" s="374"/>
      <c r="D9" s="412"/>
      <c r="E9" s="396">
        <f>+C9+D9</f>
        <v>0</v>
      </c>
      <c r="F9" s="130"/>
      <c r="G9" s="46"/>
    </row>
    <row r="10" spans="1:7" ht="18.75" customHeight="1" thickBot="1">
      <c r="A10" s="62"/>
      <c r="B10" s="68" t="s">
        <v>24</v>
      </c>
      <c r="C10" s="376">
        <f>SUM(C7:C9)</f>
        <v>4068958</v>
      </c>
      <c r="D10" s="376">
        <f>SUM(D7:D9)</f>
        <v>840054</v>
      </c>
      <c r="E10" s="105">
        <f>SUM(E7:E9)</f>
        <v>4909012</v>
      </c>
      <c r="F10" s="131"/>
      <c r="G10" s="46"/>
    </row>
    <row r="11" spans="1:7" ht="18.75" customHeight="1">
      <c r="A11" s="62"/>
      <c r="B11" s="84"/>
      <c r="C11" s="61"/>
      <c r="D11" s="61"/>
      <c r="E11" s="61"/>
      <c r="F11" s="131"/>
      <c r="G11" s="46"/>
    </row>
    <row r="12" spans="1:7" ht="16.5" customHeight="1">
      <c r="A12" s="62"/>
      <c r="B12" s="84"/>
      <c r="C12" s="84"/>
      <c r="D12" s="84"/>
      <c r="E12" s="84"/>
      <c r="F12" s="135"/>
      <c r="G12" s="46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horizontalDpi="300" verticalDpi="300" orientation="portrait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G15"/>
  <sheetViews>
    <sheetView showGridLines="0" zoomScalePageLayoutView="0" workbookViewId="0" topLeftCell="A1">
      <selection activeCell="E15" sqref="E15"/>
    </sheetView>
  </sheetViews>
  <sheetFormatPr defaultColWidth="15.8515625" defaultRowHeight="12.75"/>
  <cols>
    <col min="1" max="1" width="21.28125" style="46" customWidth="1"/>
    <col min="2" max="2" width="32.421875" style="46" customWidth="1"/>
    <col min="3" max="4" width="21.8515625" style="46" customWidth="1"/>
    <col min="5" max="5" width="21.00390625" style="46" customWidth="1"/>
    <col min="6" max="6" width="17.421875" style="46" customWidth="1"/>
    <col min="7" max="7" width="15.8515625" style="110" customWidth="1"/>
    <col min="8" max="16384" width="15.8515625" style="46" customWidth="1"/>
  </cols>
  <sheetData>
    <row r="2" spans="1:7" ht="27.75" customHeight="1">
      <c r="A2" s="45"/>
      <c r="B2" s="430" t="s">
        <v>518</v>
      </c>
      <c r="C2" s="45"/>
      <c r="D2" s="45"/>
      <c r="E2" s="45"/>
      <c r="G2" s="46"/>
    </row>
    <row r="3" spans="1:7" ht="15" customHeight="1">
      <c r="A3" s="45"/>
      <c r="B3" s="430"/>
      <c r="C3" s="45"/>
      <c r="D3" s="45"/>
      <c r="E3" s="45"/>
      <c r="G3" s="46"/>
    </row>
    <row r="4" spans="1:7" ht="15">
      <c r="A4" s="61"/>
      <c r="B4" s="495" t="s">
        <v>169</v>
      </c>
      <c r="C4" s="496"/>
      <c r="D4" s="496"/>
      <c r="E4" s="497"/>
      <c r="F4" s="358"/>
      <c r="G4" s="127"/>
    </row>
    <row r="5" spans="1:7" ht="12" thickBot="1">
      <c r="A5" s="84"/>
      <c r="B5" s="84"/>
      <c r="C5" s="63"/>
      <c r="D5" s="63"/>
      <c r="E5" s="63"/>
      <c r="F5" s="63"/>
      <c r="G5" s="100"/>
    </row>
    <row r="6" spans="1:6" s="72" customFormat="1" ht="12" thickBot="1">
      <c r="A6" s="71"/>
      <c r="B6" s="68" t="s">
        <v>477</v>
      </c>
      <c r="C6" s="372" t="s">
        <v>485</v>
      </c>
      <c r="D6" s="372" t="s">
        <v>486</v>
      </c>
      <c r="E6" s="70" t="s">
        <v>487</v>
      </c>
      <c r="F6" s="128"/>
    </row>
    <row r="7" spans="1:7" ht="18.75" customHeight="1">
      <c r="A7" s="62"/>
      <c r="B7" s="101" t="s">
        <v>527</v>
      </c>
      <c r="C7" s="409">
        <f>+'BC 17'!C106</f>
        <v>2678000</v>
      </c>
      <c r="D7" s="410">
        <f>+'BC 17'!F106</f>
        <v>832400</v>
      </c>
      <c r="E7" s="396">
        <f>+C7+D7</f>
        <v>3510400</v>
      </c>
      <c r="F7" s="130"/>
      <c r="G7" s="46"/>
    </row>
    <row r="8" spans="1:7" ht="18.75" customHeight="1">
      <c r="A8" s="62"/>
      <c r="B8" s="101"/>
      <c r="C8" s="408"/>
      <c r="D8" s="411"/>
      <c r="E8" s="396"/>
      <c r="F8" s="130"/>
      <c r="G8" s="46"/>
    </row>
    <row r="9" spans="1:7" ht="18.75" customHeight="1" thickBot="1">
      <c r="A9" s="62"/>
      <c r="B9" s="103"/>
      <c r="C9" s="374"/>
      <c r="D9" s="412"/>
      <c r="E9" s="396">
        <f>+C9+D9</f>
        <v>0</v>
      </c>
      <c r="F9" s="130"/>
      <c r="G9" s="46"/>
    </row>
    <row r="10" spans="1:7" ht="25.5" customHeight="1" thickBot="1">
      <c r="A10" s="62"/>
      <c r="B10" s="68" t="s">
        <v>24</v>
      </c>
      <c r="C10" s="376">
        <f>SUM(C7:C9)</f>
        <v>2678000</v>
      </c>
      <c r="D10" s="376">
        <f>SUM(D7:D9)</f>
        <v>832400</v>
      </c>
      <c r="E10" s="105">
        <f>SUM(E7:E9)</f>
        <v>3510400</v>
      </c>
      <c r="F10" s="130"/>
      <c r="G10" s="46"/>
    </row>
    <row r="11" spans="1:7" ht="26.25" customHeight="1">
      <c r="A11" s="62"/>
      <c r="B11" s="84"/>
      <c r="C11" s="61"/>
      <c r="D11" s="61"/>
      <c r="E11" s="61"/>
      <c r="F11" s="130"/>
      <c r="G11" s="46"/>
    </row>
    <row r="12" spans="1:7" ht="11.25">
      <c r="A12" s="62"/>
      <c r="F12" s="136"/>
      <c r="G12" s="137"/>
    </row>
    <row r="13" spans="1:7" ht="11.25">
      <c r="A13" s="84"/>
      <c r="G13" s="138"/>
    </row>
    <row r="14" spans="1:7" ht="11.25">
      <c r="A14" s="84"/>
      <c r="C14" s="200"/>
      <c r="G14" s="139"/>
    </row>
    <row r="15" ht="11.25">
      <c r="A15" s="63"/>
    </row>
  </sheetData>
  <sheetProtection/>
  <mergeCells count="1">
    <mergeCell ref="B4:E4"/>
  </mergeCells>
  <printOptions horizontalCentered="1"/>
  <pageMargins left="0.1968503937007874" right="0.2362204724409449" top="0.984251968503937" bottom="0.984251968503937" header="0.5118110236220472" footer="0.5118110236220472"/>
  <pageSetup fitToHeight="0" fitToWidth="1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3:I62"/>
  <sheetViews>
    <sheetView showGridLines="0" zoomScalePageLayoutView="0" workbookViewId="0" topLeftCell="A4">
      <selection activeCell="B7" sqref="B7"/>
    </sheetView>
  </sheetViews>
  <sheetFormatPr defaultColWidth="11.421875" defaultRowHeight="12.75"/>
  <cols>
    <col min="1" max="1" width="7.421875" style="11" customWidth="1"/>
    <col min="2" max="2" width="12.8515625" style="11" customWidth="1"/>
    <col min="3" max="3" width="27.57421875" style="11" customWidth="1"/>
    <col min="4" max="4" width="11.421875" style="11" customWidth="1"/>
    <col min="5" max="5" width="7.00390625" style="11" customWidth="1"/>
    <col min="6" max="6" width="23.140625" style="26" customWidth="1"/>
    <col min="7" max="8" width="16.57421875" style="11" bestFit="1" customWidth="1"/>
    <col min="9" max="9" width="13.8515625" style="11" bestFit="1" customWidth="1"/>
    <col min="10" max="16384" width="11.421875" style="11" customWidth="1"/>
  </cols>
  <sheetData>
    <row r="3" spans="2:7" ht="11.25">
      <c r="B3" s="248" t="s">
        <v>180</v>
      </c>
      <c r="C3" s="248"/>
      <c r="D3" s="248"/>
      <c r="E3" s="248"/>
      <c r="F3" s="248"/>
      <c r="G3" s="20"/>
    </row>
    <row r="4" spans="2:7" ht="11.25">
      <c r="B4" s="248" t="s">
        <v>203</v>
      </c>
      <c r="C4" s="248"/>
      <c r="D4" s="248"/>
      <c r="E4" s="248"/>
      <c r="F4" s="248"/>
      <c r="G4" s="20"/>
    </row>
    <row r="5" spans="2:7" ht="11.25">
      <c r="B5" s="248" t="s">
        <v>204</v>
      </c>
      <c r="C5" s="248"/>
      <c r="D5" s="248"/>
      <c r="E5" s="248"/>
      <c r="F5" s="248"/>
      <c r="G5" s="20"/>
    </row>
    <row r="6" spans="2:7" ht="11.25">
      <c r="B6" s="249" t="str">
        <f>+'2- Flujo Efectivo'!B5:G5</f>
        <v>Al 31 de mayo de 2017</v>
      </c>
      <c r="C6" s="249"/>
      <c r="D6" s="249"/>
      <c r="E6" s="249"/>
      <c r="F6" s="249"/>
      <c r="G6" s="29"/>
    </row>
    <row r="7" spans="2:7" ht="11.25">
      <c r="B7" s="248" t="s">
        <v>183</v>
      </c>
      <c r="C7" s="248"/>
      <c r="D7" s="248"/>
      <c r="E7" s="248"/>
      <c r="F7" s="248"/>
      <c r="G7" s="20"/>
    </row>
    <row r="8" spans="6:7" ht="11.25">
      <c r="F8" s="17"/>
      <c r="G8" s="12"/>
    </row>
    <row r="9" spans="6:7" ht="11.25">
      <c r="F9" s="17"/>
      <c r="G9" s="12"/>
    </row>
    <row r="10" spans="2:7" ht="12" thickBot="1">
      <c r="B10" s="33" t="s">
        <v>205</v>
      </c>
      <c r="F10" s="15">
        <v>2017</v>
      </c>
      <c r="G10" s="35"/>
    </row>
    <row r="12" spans="2:6" ht="11.25">
      <c r="B12" s="11" t="s">
        <v>340</v>
      </c>
      <c r="F12" s="17">
        <f>+'BC 17'!G24-'BC 2016'!G24</f>
        <v>-49493588.21000004</v>
      </c>
    </row>
    <row r="14" ht="11.25">
      <c r="B14" s="42" t="s">
        <v>206</v>
      </c>
    </row>
    <row r="15" spans="2:8" ht="11.25">
      <c r="B15" s="11" t="s">
        <v>210</v>
      </c>
      <c r="F15" s="17">
        <f>+'BC 17'!G25-'BC 2016'!G25</f>
        <v>20869772.14</v>
      </c>
      <c r="G15" s="12"/>
      <c r="H15" s="12"/>
    </row>
    <row r="16" spans="2:8" ht="11.25">
      <c r="B16" s="11" t="s">
        <v>207</v>
      </c>
      <c r="F16" s="17"/>
      <c r="G16" s="12"/>
      <c r="H16" s="12"/>
    </row>
    <row r="17" spans="2:8" ht="11.25">
      <c r="B17" s="11" t="s">
        <v>211</v>
      </c>
      <c r="F17" s="17">
        <f>+'BC 17'!G31-'BC 2016'!G31</f>
        <v>-515079098.98</v>
      </c>
      <c r="G17" s="12"/>
      <c r="H17" s="12"/>
    </row>
    <row r="18" spans="2:8" ht="11.25">
      <c r="B18" s="11" t="s">
        <v>208</v>
      </c>
      <c r="F18" s="17">
        <f>+'BC 17'!G38-'BC 2016'!G38</f>
        <v>444715738.63</v>
      </c>
      <c r="G18" s="12"/>
      <c r="H18" s="12"/>
    </row>
    <row r="19" spans="2:8" ht="11.25">
      <c r="B19" s="11" t="s">
        <v>282</v>
      </c>
      <c r="F19" s="17"/>
      <c r="G19" s="12"/>
      <c r="H19" s="12"/>
    </row>
    <row r="20" spans="6:8" ht="11.25">
      <c r="F20" s="17"/>
      <c r="G20" s="12"/>
      <c r="H20" s="12"/>
    </row>
    <row r="21" ht="11.25">
      <c r="H21" s="12"/>
    </row>
    <row r="22" spans="2:8" ht="11.25">
      <c r="B22" s="42" t="s">
        <v>209</v>
      </c>
      <c r="F22" s="17"/>
      <c r="G22" s="12"/>
      <c r="H22" s="12"/>
    </row>
    <row r="23" spans="2:8" ht="11.25">
      <c r="B23" s="11" t="s">
        <v>210</v>
      </c>
      <c r="F23" s="17"/>
      <c r="G23" s="12"/>
      <c r="H23" s="12"/>
    </row>
    <row r="24" spans="2:7" ht="11.25">
      <c r="B24" s="11" t="s">
        <v>207</v>
      </c>
      <c r="F24" s="17"/>
      <c r="G24" s="12"/>
    </row>
    <row r="25" spans="2:7" ht="11.25">
      <c r="B25" s="11" t="s">
        <v>211</v>
      </c>
      <c r="F25" s="17"/>
      <c r="G25" s="12"/>
    </row>
    <row r="26" spans="2:7" ht="11.25">
      <c r="B26" s="11" t="s">
        <v>208</v>
      </c>
      <c r="F26" s="17"/>
      <c r="G26" s="12"/>
    </row>
    <row r="27" spans="2:7" ht="11.25">
      <c r="B27" s="11" t="s">
        <v>282</v>
      </c>
      <c r="F27" s="17"/>
      <c r="G27" s="12"/>
    </row>
    <row r="28" spans="6:7" ht="11.25">
      <c r="F28" s="17"/>
      <c r="G28" s="12"/>
    </row>
    <row r="29" spans="6:8" ht="11.25">
      <c r="F29" s="17"/>
      <c r="G29" s="12"/>
      <c r="H29" s="18"/>
    </row>
    <row r="30" spans="2:9" ht="12" thickBot="1">
      <c r="B30" s="19" t="s">
        <v>212</v>
      </c>
      <c r="F30" s="21">
        <f>+F12+F15+F16+F17+F18+F19-F23-F24-F25-F26-F27</f>
        <v>-98987176.42000008</v>
      </c>
      <c r="G30" s="12"/>
      <c r="I30" s="18"/>
    </row>
    <row r="31" spans="6:8" ht="11.25">
      <c r="F31" s="17"/>
      <c r="G31" s="12"/>
      <c r="H31" s="18"/>
    </row>
    <row r="32" spans="6:7" ht="11.25">
      <c r="F32" s="17"/>
      <c r="G32" s="12"/>
    </row>
    <row r="33" spans="6:7" ht="11.25">
      <c r="F33" s="17"/>
      <c r="G33" s="12"/>
    </row>
    <row r="34" spans="2:7" ht="12" thickBot="1">
      <c r="B34" s="33" t="s">
        <v>213</v>
      </c>
      <c r="F34" s="15">
        <v>2017</v>
      </c>
      <c r="G34" s="35"/>
    </row>
    <row r="35" spans="6:7" ht="11.25">
      <c r="F35" s="43"/>
      <c r="G35" s="35"/>
    </row>
    <row r="36" spans="2:7" ht="11.25">
      <c r="B36" s="11" t="s">
        <v>346</v>
      </c>
      <c r="F36" s="36">
        <f>+'BC 17'!G44-'BC 2016'!G43</f>
        <v>-9854597246.19</v>
      </c>
      <c r="G36" s="35"/>
    </row>
    <row r="37" spans="2:7" ht="11.25">
      <c r="B37" s="33"/>
      <c r="F37" s="43"/>
      <c r="G37" s="35"/>
    </row>
    <row r="38" spans="2:7" ht="11.25">
      <c r="B38" s="42" t="s">
        <v>206</v>
      </c>
      <c r="F38" s="17"/>
      <c r="G38" s="12"/>
    </row>
    <row r="39" spans="2:7" ht="11.25">
      <c r="B39" s="11" t="s">
        <v>210</v>
      </c>
      <c r="F39" s="17"/>
      <c r="G39" s="12"/>
    </row>
    <row r="40" spans="2:7" ht="11.25">
      <c r="B40" s="11" t="s">
        <v>207</v>
      </c>
      <c r="F40" s="17">
        <f>+F24</f>
        <v>0</v>
      </c>
      <c r="G40" s="12"/>
    </row>
    <row r="41" spans="2:7" ht="11.25">
      <c r="B41" s="11" t="s">
        <v>211</v>
      </c>
      <c r="F41" s="17">
        <f>+F25</f>
        <v>0</v>
      </c>
      <c r="G41" s="12"/>
    </row>
    <row r="42" spans="2:7" ht="11.25">
      <c r="B42" s="11" t="s">
        <v>208</v>
      </c>
      <c r="F42" s="17"/>
      <c r="G42" s="12"/>
    </row>
    <row r="43" spans="2:7" ht="11.25">
      <c r="B43" s="11" t="s">
        <v>282</v>
      </c>
      <c r="F43" s="17"/>
      <c r="G43" s="12"/>
    </row>
    <row r="44" spans="6:7" ht="11.25">
      <c r="F44" s="36"/>
      <c r="G44" s="12"/>
    </row>
    <row r="45" spans="2:7" ht="11.25">
      <c r="B45" s="42" t="s">
        <v>209</v>
      </c>
      <c r="F45" s="17"/>
      <c r="G45" s="12"/>
    </row>
    <row r="46" spans="2:7" ht="11.25">
      <c r="B46" s="11" t="s">
        <v>210</v>
      </c>
      <c r="F46" s="17">
        <f>+F15</f>
        <v>20869772.14</v>
      </c>
      <c r="G46" s="12"/>
    </row>
    <row r="47" spans="2:6" ht="11.25">
      <c r="B47" s="11" t="s">
        <v>207</v>
      </c>
      <c r="F47" s="44"/>
    </row>
    <row r="48" spans="2:6" ht="11.25">
      <c r="B48" s="11" t="s">
        <v>211</v>
      </c>
      <c r="F48" s="44">
        <f>+F17</f>
        <v>-515079098.98</v>
      </c>
    </row>
    <row r="49" spans="2:6" ht="11.25">
      <c r="B49" s="11" t="s">
        <v>208</v>
      </c>
      <c r="F49" s="17">
        <f>+F18</f>
        <v>444715738.63</v>
      </c>
    </row>
    <row r="50" spans="2:6" ht="11.25">
      <c r="B50" s="11" t="s">
        <v>282</v>
      </c>
      <c r="F50" s="17">
        <f>+F19</f>
        <v>0</v>
      </c>
    </row>
    <row r="51" ht="11.25">
      <c r="F51" s="44"/>
    </row>
    <row r="52" spans="6:7" ht="11.25">
      <c r="F52" s="17"/>
      <c r="G52" s="12"/>
    </row>
    <row r="53" spans="2:8" ht="12" thickBot="1">
      <c r="B53" s="19" t="s">
        <v>214</v>
      </c>
      <c r="F53" s="21">
        <f>+F36+F39+F40+F41+F42+F43-F46-F47-F48-F49-F50</f>
        <v>-9805103657.98</v>
      </c>
      <c r="G53" s="12"/>
      <c r="H53" s="12"/>
    </row>
    <row r="54" spans="6:7" ht="11.25">
      <c r="F54" s="17"/>
      <c r="G54" s="12"/>
    </row>
    <row r="55" spans="6:7" ht="11.25">
      <c r="F55" s="17"/>
      <c r="G55" s="12"/>
    </row>
    <row r="56" spans="6:7" ht="11.25">
      <c r="F56" s="17"/>
      <c r="G56" s="12"/>
    </row>
    <row r="57" spans="6:7" ht="11.25">
      <c r="F57" s="17"/>
      <c r="G57" s="12"/>
    </row>
    <row r="58" spans="2:7" ht="11.25">
      <c r="B58" s="41"/>
      <c r="F58" s="11"/>
      <c r="G58" s="41"/>
    </row>
    <row r="59" spans="2:7" ht="11.25">
      <c r="B59" s="19"/>
      <c r="F59" s="11"/>
      <c r="G59" s="19"/>
    </row>
    <row r="60" spans="2:7" ht="11.25">
      <c r="B60" s="41"/>
      <c r="F60" s="11"/>
      <c r="G60" s="19"/>
    </row>
    <row r="61" spans="6:7" ht="11.25">
      <c r="F61" s="17"/>
      <c r="G61" s="12"/>
    </row>
    <row r="62" spans="6:7" ht="11.25">
      <c r="F62" s="17"/>
      <c r="G62" s="12"/>
    </row>
  </sheetData>
  <sheetProtection/>
  <printOptions horizontalCentered="1"/>
  <pageMargins left="0.5118110236220472" right="0.7480314960629921" top="0.5511811023622047" bottom="0.984251968503937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2:J32"/>
  <sheetViews>
    <sheetView showGridLines="0" zoomScalePageLayoutView="0" workbookViewId="0" topLeftCell="A1">
      <selection activeCell="H18" sqref="H18"/>
    </sheetView>
  </sheetViews>
  <sheetFormatPr defaultColWidth="11.421875" defaultRowHeight="12.75"/>
  <cols>
    <col min="1" max="1" width="23.7109375" style="46" customWidth="1"/>
    <col min="2" max="2" width="12.140625" style="46" customWidth="1"/>
    <col min="3" max="3" width="27.57421875" style="46" customWidth="1"/>
    <col min="4" max="4" width="13.00390625" style="46" customWidth="1"/>
    <col min="5" max="5" width="17.7109375" style="86" customWidth="1"/>
    <col min="6" max="6" width="17.7109375" style="46" customWidth="1"/>
    <col min="7" max="7" width="19.8515625" style="46" customWidth="1"/>
    <col min="8" max="8" width="5.57421875" style="46" customWidth="1"/>
    <col min="9" max="9" width="12.8515625" style="46" bestFit="1" customWidth="1"/>
    <col min="10" max="16384" width="11.421875" style="46" customWidth="1"/>
  </cols>
  <sheetData>
    <row r="2" ht="29.25" customHeight="1">
      <c r="B2" s="430" t="s">
        <v>434</v>
      </c>
    </row>
    <row r="3" spans="1:8" ht="22.5" customHeight="1">
      <c r="A3" s="60"/>
      <c r="B3" s="343" t="s">
        <v>474</v>
      </c>
      <c r="C3" s="347"/>
      <c r="D3" s="344"/>
      <c r="E3" s="345"/>
      <c r="F3" s="346"/>
      <c r="G3" s="344"/>
      <c r="H3" s="61"/>
    </row>
    <row r="4" spans="1:8" ht="13.5" customHeight="1" thickBot="1">
      <c r="A4" s="62"/>
      <c r="B4" s="63"/>
      <c r="C4" s="63"/>
      <c r="D4" s="63"/>
      <c r="E4" s="64"/>
      <c r="F4" s="65"/>
      <c r="G4" s="63"/>
      <c r="H4" s="66"/>
    </row>
    <row r="5" spans="1:8" s="72" customFormat="1" ht="18.75" customHeight="1" thickBot="1">
      <c r="A5" s="67"/>
      <c r="B5" s="68" t="s">
        <v>217</v>
      </c>
      <c r="C5" s="68" t="s">
        <v>244</v>
      </c>
      <c r="D5" s="69" t="s">
        <v>245</v>
      </c>
      <c r="E5" s="69" t="s">
        <v>246</v>
      </c>
      <c r="F5" s="69" t="s">
        <v>247</v>
      </c>
      <c r="G5" s="70" t="s">
        <v>243</v>
      </c>
      <c r="H5" s="71"/>
    </row>
    <row r="6" spans="1:8" ht="14.25" customHeight="1">
      <c r="A6" s="73"/>
      <c r="B6" s="341" t="s">
        <v>471</v>
      </c>
      <c r="C6" s="74" t="s">
        <v>3</v>
      </c>
      <c r="D6" s="75" t="s">
        <v>4</v>
      </c>
      <c r="E6" s="250">
        <f>+'BC 17'!G17</f>
        <v>6150146710.83</v>
      </c>
      <c r="F6" s="250">
        <v>6160972527.02</v>
      </c>
      <c r="G6" s="229">
        <f aca="true" t="shared" si="0" ref="G6:G11">+E6-F6</f>
        <v>-10825816.190000534</v>
      </c>
      <c r="H6" s="62"/>
    </row>
    <row r="7" spans="1:10" ht="14.25" customHeight="1">
      <c r="A7" s="73"/>
      <c r="B7" s="342" t="s">
        <v>472</v>
      </c>
      <c r="C7" s="76" t="s">
        <v>14</v>
      </c>
      <c r="D7" s="77" t="s">
        <v>4</v>
      </c>
      <c r="E7" s="277">
        <f>+'BC 17'!G18</f>
        <v>2457766.23</v>
      </c>
      <c r="F7" s="277">
        <v>1754497.88</v>
      </c>
      <c r="G7" s="228">
        <f>+E7-F7</f>
        <v>703268.3500000001</v>
      </c>
      <c r="H7" s="62"/>
      <c r="I7" s="220"/>
      <c r="J7" s="200"/>
    </row>
    <row r="8" spans="1:8" ht="14.25" customHeight="1">
      <c r="A8" s="73"/>
      <c r="B8" s="342" t="s">
        <v>529</v>
      </c>
      <c r="C8" s="76" t="s">
        <v>28</v>
      </c>
      <c r="D8" s="77" t="s">
        <v>4</v>
      </c>
      <c r="E8" s="251">
        <f>+'BC 17'!G19</f>
        <v>3227222.93</v>
      </c>
      <c r="F8" s="251">
        <v>3227222.93</v>
      </c>
      <c r="G8" s="228">
        <f t="shared" si="0"/>
        <v>0</v>
      </c>
      <c r="H8" s="62"/>
    </row>
    <row r="9" spans="1:8" ht="14.25" customHeight="1">
      <c r="A9" s="73"/>
      <c r="B9" s="342" t="s">
        <v>530</v>
      </c>
      <c r="C9" s="76" t="s">
        <v>27</v>
      </c>
      <c r="D9" s="77" t="s">
        <v>13</v>
      </c>
      <c r="E9" s="251">
        <f>+'BC 17'!G20</f>
        <v>0</v>
      </c>
      <c r="F9" s="251">
        <v>0</v>
      </c>
      <c r="G9" s="228">
        <f t="shared" si="0"/>
        <v>0</v>
      </c>
      <c r="H9" s="62"/>
    </row>
    <row r="10" spans="1:8" ht="14.25" customHeight="1">
      <c r="A10" s="73"/>
      <c r="B10" s="342" t="s">
        <v>531</v>
      </c>
      <c r="C10" s="76" t="s">
        <v>7</v>
      </c>
      <c r="D10" s="77" t="s">
        <v>30</v>
      </c>
      <c r="E10" s="251">
        <f>+'BC 17'!G21</f>
        <v>99000</v>
      </c>
      <c r="F10" s="277">
        <v>99000</v>
      </c>
      <c r="G10" s="228">
        <f t="shared" si="0"/>
        <v>0</v>
      </c>
      <c r="H10" s="62"/>
    </row>
    <row r="11" spans="1:8" ht="14.25" customHeight="1" thickBot="1">
      <c r="A11" s="73"/>
      <c r="B11" s="426" t="s">
        <v>532</v>
      </c>
      <c r="C11" s="78" t="s">
        <v>29</v>
      </c>
      <c r="D11" s="79" t="s">
        <v>4</v>
      </c>
      <c r="E11" s="252">
        <f>+'BC 17'!G22</f>
        <v>99000.25</v>
      </c>
      <c r="F11" s="277">
        <v>99000.25</v>
      </c>
      <c r="G11" s="228">
        <f t="shared" si="0"/>
        <v>0</v>
      </c>
      <c r="H11" s="62"/>
    </row>
    <row r="12" spans="1:8" ht="12" thickBot="1">
      <c r="A12" s="73"/>
      <c r="B12" s="80"/>
      <c r="C12" s="480" t="s">
        <v>24</v>
      </c>
      <c r="D12" s="481"/>
      <c r="E12" s="80">
        <f>SUM(E6:E11)</f>
        <v>6156029700.24</v>
      </c>
      <c r="F12" s="80">
        <f>SUM(F6:F11)</f>
        <v>6166152248.080001</v>
      </c>
      <c r="G12" s="81">
        <f>SUM(G6:G11)</f>
        <v>-10122547.840000534</v>
      </c>
      <c r="H12" s="62"/>
    </row>
    <row r="13" spans="1:8" ht="11.25">
      <c r="A13" s="62"/>
      <c r="B13" s="61"/>
      <c r="C13" s="61"/>
      <c r="D13" s="61"/>
      <c r="E13" s="82"/>
      <c r="F13" s="83"/>
      <c r="G13" s="61"/>
      <c r="H13" s="84"/>
    </row>
    <row r="14" ht="11.25">
      <c r="B14" s="437" t="s">
        <v>546</v>
      </c>
    </row>
    <row r="15" spans="2:7" s="86" customFormat="1" ht="63" customHeight="1">
      <c r="B15" s="476" t="s">
        <v>709</v>
      </c>
      <c r="C15" s="476"/>
      <c r="D15" s="476"/>
      <c r="E15" s="476"/>
      <c r="F15" s="476"/>
      <c r="G15" s="476"/>
    </row>
    <row r="16" s="86" customFormat="1" ht="8.25" customHeight="1"/>
    <row r="17" s="86" customFormat="1" ht="5.25" customHeight="1"/>
    <row r="18" spans="2:7" s="86" customFormat="1" ht="60.75" customHeight="1">
      <c r="B18" s="476" t="s">
        <v>666</v>
      </c>
      <c r="C18" s="476"/>
      <c r="D18" s="476"/>
      <c r="E18" s="476"/>
      <c r="F18" s="476"/>
      <c r="G18" s="476"/>
    </row>
    <row r="19" s="86" customFormat="1" ht="11.25"/>
    <row r="30" ht="11.25" hidden="1"/>
    <row r="31" spans="2:3" ht="11.25" hidden="1">
      <c r="B31" s="438" t="s">
        <v>549</v>
      </c>
      <c r="C31" s="439">
        <f>+'BC 17'!G15</f>
        <v>6156029700.24</v>
      </c>
    </row>
    <row r="32" spans="2:3" ht="11.25" hidden="1">
      <c r="B32" s="438"/>
      <c r="C32" s="439">
        <f>+C31-E12</f>
        <v>0</v>
      </c>
    </row>
    <row r="33" ht="11.25" hidden="1"/>
  </sheetData>
  <sheetProtection/>
  <mergeCells count="3">
    <mergeCell ref="C12:D12"/>
    <mergeCell ref="B18:G18"/>
    <mergeCell ref="B15:G15"/>
  </mergeCells>
  <hyperlinks>
    <hyperlink ref="B6" location="'Nota 1.1.1'!A1" display="Nota 1.1.1"/>
    <hyperlink ref="B7" location="'Nota 1.1.2'!A1" display="Nota 1.1.2"/>
    <hyperlink ref="B8" location="'Nota 1.1.3'!A1" display="Nota 1.1.3"/>
    <hyperlink ref="B9" location="'Nota 1.1.4'!A1" display="Nota 1.1.4"/>
    <hyperlink ref="B10" location="'Nota 1.1.5'!A1" display="Nota 1.1.5"/>
    <hyperlink ref="B11" location="'Nota 1.1.6'!A1" display="Nota 1.1.6"/>
  </hyperlinks>
  <printOptions/>
  <pageMargins left="0.62" right="0.69" top="0.68" bottom="0.35" header="0.5118110236220472" footer="0.24"/>
  <pageSetup fitToHeight="0" fitToWidth="1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E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6" customWidth="1"/>
    <col min="2" max="2" width="51.421875" style="46" customWidth="1"/>
    <col min="3" max="3" width="19.140625" style="46" customWidth="1"/>
    <col min="4" max="4" width="19.00390625" style="46" customWidth="1"/>
    <col min="5" max="5" width="20.00390625" style="46" customWidth="1"/>
    <col min="6" max="16384" width="11.421875" style="46" customWidth="1"/>
  </cols>
  <sheetData>
    <row r="1" spans="1:5" ht="11.25">
      <c r="A1" s="45"/>
      <c r="B1" s="45"/>
      <c r="C1" s="45"/>
      <c r="D1" s="45"/>
      <c r="E1" s="45"/>
    </row>
    <row r="2" spans="1:5" ht="27.75" customHeight="1">
      <c r="A2" s="45"/>
      <c r="B2" s="430" t="s">
        <v>471</v>
      </c>
      <c r="C2" s="45"/>
      <c r="D2" s="45"/>
      <c r="E2" s="45"/>
    </row>
    <row r="3" spans="1:5" ht="34.5" customHeight="1">
      <c r="A3" s="45"/>
      <c r="B3" s="432" t="s">
        <v>304</v>
      </c>
      <c r="C3" s="431"/>
      <c r="D3" s="431"/>
      <c r="E3" s="431"/>
    </row>
    <row r="4" spans="1:5" ht="12" thickBot="1">
      <c r="A4" s="45"/>
      <c r="B4" s="45"/>
      <c r="C4" s="45"/>
      <c r="D4" s="45"/>
      <c r="E4" s="45"/>
    </row>
    <row r="5" spans="1:5" ht="20.25" customHeight="1" thickBot="1">
      <c r="A5" s="45"/>
      <c r="B5" s="271"/>
      <c r="C5" s="272" t="s">
        <v>305</v>
      </c>
      <c r="D5" s="273" t="s">
        <v>306</v>
      </c>
      <c r="E5" s="99" t="s">
        <v>307</v>
      </c>
    </row>
    <row r="6" spans="1:5" ht="18.75" customHeight="1" thickBot="1">
      <c r="A6" s="47"/>
      <c r="B6" s="482" t="s">
        <v>548</v>
      </c>
      <c r="C6" s="483"/>
      <c r="D6" s="269"/>
      <c r="E6" s="247">
        <f>+'BC 17'!C17</f>
        <v>5813571655.5</v>
      </c>
    </row>
    <row r="7" spans="1:5" ht="13.5" customHeight="1">
      <c r="A7" s="47"/>
      <c r="B7" s="49"/>
      <c r="C7" s="50"/>
      <c r="D7" s="50"/>
      <c r="E7" s="51"/>
    </row>
    <row r="8" spans="1:5" ht="13.5" customHeight="1">
      <c r="A8" s="47"/>
      <c r="B8" s="52" t="s">
        <v>206</v>
      </c>
      <c r="C8" s="55"/>
      <c r="D8" s="55"/>
      <c r="E8" s="53"/>
    </row>
    <row r="9" spans="1:5" ht="13.5" customHeight="1">
      <c r="A9" s="47"/>
      <c r="B9" s="270" t="s">
        <v>520</v>
      </c>
      <c r="C9" s="55"/>
      <c r="D9" s="55"/>
      <c r="E9" s="274">
        <f>(+D15-D21)</f>
        <v>336575055.33000004</v>
      </c>
    </row>
    <row r="10" spans="1:5" ht="13.5" customHeight="1">
      <c r="A10" s="47"/>
      <c r="B10" s="54"/>
      <c r="C10" s="55"/>
      <c r="D10" s="55"/>
      <c r="E10" s="53"/>
    </row>
    <row r="11" spans="1:5" ht="11.25">
      <c r="A11" s="47"/>
      <c r="B11" s="52" t="s">
        <v>273</v>
      </c>
      <c r="C11" s="48"/>
      <c r="D11" s="48"/>
      <c r="E11" s="53"/>
    </row>
    <row r="12" spans="1:5" ht="13.5" customHeight="1">
      <c r="A12" s="47"/>
      <c r="B12" s="301"/>
      <c r="C12" s="231"/>
      <c r="D12" s="231"/>
      <c r="E12" s="53"/>
    </row>
    <row r="13" spans="1:5" ht="27" customHeight="1">
      <c r="A13" s="47"/>
      <c r="B13" s="427" t="s">
        <v>668</v>
      </c>
      <c r="C13" s="55">
        <f>+'Analítico 17'!D20</f>
        <v>271880433.3</v>
      </c>
      <c r="D13" s="231"/>
      <c r="E13" s="53"/>
    </row>
    <row r="14" spans="1:5" ht="36" customHeight="1">
      <c r="A14" s="47"/>
      <c r="B14" s="54" t="s">
        <v>300</v>
      </c>
      <c r="C14" s="275">
        <f>+'Analítico 17'!D18</f>
        <v>76350334.91</v>
      </c>
      <c r="D14" s="231"/>
      <c r="E14" s="57"/>
    </row>
    <row r="15" spans="1:5" ht="11.25">
      <c r="A15" s="47"/>
      <c r="B15" s="56" t="s">
        <v>303</v>
      </c>
      <c r="C15" s="55"/>
      <c r="D15" s="55">
        <f>SUM(C12:C14)</f>
        <v>348230768.21000004</v>
      </c>
      <c r="E15" s="57"/>
    </row>
    <row r="16" spans="1:5" ht="11.25">
      <c r="A16" s="47"/>
      <c r="B16" s="56"/>
      <c r="C16" s="55"/>
      <c r="D16" s="55"/>
      <c r="E16" s="57"/>
    </row>
    <row r="17" spans="1:5" ht="11.25">
      <c r="A17" s="47"/>
      <c r="B17" s="52" t="s">
        <v>274</v>
      </c>
      <c r="C17" s="55"/>
      <c r="D17" s="55"/>
      <c r="E17" s="57"/>
    </row>
    <row r="18" spans="1:5" ht="14.25" customHeight="1">
      <c r="A18" s="47"/>
      <c r="B18" s="54"/>
      <c r="C18" s="55"/>
      <c r="D18" s="55"/>
      <c r="E18" s="57"/>
    </row>
    <row r="19" spans="1:5" ht="24.75" customHeight="1">
      <c r="A19" s="58"/>
      <c r="B19" s="54" t="s">
        <v>285</v>
      </c>
      <c r="C19" s="55">
        <f>+'Analítico 17'!E19</f>
        <v>9180875.08</v>
      </c>
      <c r="D19" s="231"/>
      <c r="E19" s="57"/>
    </row>
    <row r="20" spans="1:5" ht="24.75" customHeight="1">
      <c r="A20" s="58"/>
      <c r="B20" s="54" t="s">
        <v>580</v>
      </c>
      <c r="C20" s="275">
        <f>+'[1]Hoja1'!$E$21+'[1]Hoja1'!$E$22+'[1]Hoja1'!$E$23+'[1]Hoja1'!$E$24+'[1]Hoja1'!$E$25+'[1]Hoja1'!$E$26-'[1]Hoja1'!$D$27+'[1]Hoja1'!$E$28</f>
        <v>2474837.8</v>
      </c>
      <c r="D20" s="231"/>
      <c r="E20" s="57"/>
    </row>
    <row r="21" spans="1:5" ht="11.25">
      <c r="A21" s="47"/>
      <c r="B21" s="56" t="s">
        <v>179</v>
      </c>
      <c r="C21" s="55"/>
      <c r="D21" s="55">
        <f>SUM(C17:C20)</f>
        <v>11655712.879999999</v>
      </c>
      <c r="E21" s="57"/>
    </row>
    <row r="22" spans="1:5" ht="12" thickBot="1">
      <c r="A22" s="47"/>
      <c r="B22" s="59"/>
      <c r="C22" s="55"/>
      <c r="D22" s="55"/>
      <c r="E22" s="57"/>
    </row>
    <row r="23" spans="1:5" ht="21.75" customHeight="1" thickBot="1">
      <c r="A23" s="47"/>
      <c r="B23" s="482" t="s">
        <v>667</v>
      </c>
      <c r="C23" s="483"/>
      <c r="D23" s="276"/>
      <c r="E23" s="247">
        <f>E6+E9</f>
        <v>6150146710.83</v>
      </c>
    </row>
    <row r="24" spans="1:5" ht="11.25">
      <c r="A24" s="45"/>
      <c r="B24" s="45"/>
      <c r="C24" s="45"/>
      <c r="D24" s="45"/>
      <c r="E24" s="45"/>
    </row>
  </sheetData>
  <sheetProtection/>
  <mergeCells count="2">
    <mergeCell ref="B23:C23"/>
    <mergeCell ref="B6:C6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F19"/>
  <sheetViews>
    <sheetView showGridLines="0" workbookViewId="0" topLeftCell="A1">
      <selection activeCell="D27" sqref="D27:D28"/>
    </sheetView>
  </sheetViews>
  <sheetFormatPr defaultColWidth="11.421875" defaultRowHeight="12.75"/>
  <cols>
    <col min="1" max="1" width="22.140625" style="94" customWidth="1"/>
    <col min="2" max="2" width="30.8515625" style="94" customWidth="1"/>
    <col min="3" max="3" width="21.140625" style="94" customWidth="1"/>
    <col min="4" max="4" width="17.140625" style="94" customWidth="1"/>
    <col min="5" max="5" width="17.00390625" style="94" customWidth="1"/>
    <col min="6" max="6" width="23.57421875" style="94" customWidth="1"/>
    <col min="7" max="7" width="6.28125" style="94" customWidth="1"/>
    <col min="8" max="16384" width="11.421875" style="94" customWidth="1"/>
  </cols>
  <sheetData>
    <row r="2" spans="2:6" ht="15">
      <c r="B2" s="348" t="s">
        <v>473</v>
      </c>
      <c r="C2" s="349"/>
      <c r="D2" s="349"/>
      <c r="E2" s="349"/>
      <c r="F2" s="349"/>
    </row>
    <row r="4" ht="12" thickBot="1"/>
    <row r="5" spans="2:6" ht="12" thickBot="1">
      <c r="B5" s="89" t="s">
        <v>241</v>
      </c>
      <c r="C5" s="90" t="s">
        <v>273</v>
      </c>
      <c r="D5" s="90" t="s">
        <v>274</v>
      </c>
      <c r="E5" s="485" t="s">
        <v>249</v>
      </c>
      <c r="F5" s="486"/>
    </row>
    <row r="6" spans="2:6" ht="11.25">
      <c r="B6" s="222"/>
      <c r="C6" s="91"/>
      <c r="D6" s="91"/>
      <c r="E6" s="91"/>
      <c r="F6" s="223"/>
    </row>
    <row r="7" spans="2:6" ht="11.25">
      <c r="B7" s="350" t="s">
        <v>246</v>
      </c>
      <c r="C7" s="351">
        <f>+'BC 17'!G17</f>
        <v>6150146710.83</v>
      </c>
      <c r="D7" s="352"/>
      <c r="E7" s="352"/>
      <c r="F7" s="353"/>
    </row>
    <row r="8" spans="2:6" ht="36" customHeight="1">
      <c r="B8" s="468" t="s">
        <v>710</v>
      </c>
      <c r="C8" s="469">
        <v>28214979.250000004</v>
      </c>
      <c r="D8" s="469"/>
      <c r="E8" s="489" t="s">
        <v>430</v>
      </c>
      <c r="F8" s="490"/>
    </row>
    <row r="9" spans="2:6" ht="36" customHeight="1">
      <c r="B9" s="468" t="s">
        <v>711</v>
      </c>
      <c r="C9" s="469"/>
      <c r="D9" s="469">
        <v>19644289.380000003</v>
      </c>
      <c r="E9" s="489" t="s">
        <v>430</v>
      </c>
      <c r="F9" s="490"/>
    </row>
    <row r="10" spans="2:6" ht="36" customHeight="1">
      <c r="B10" s="468" t="s">
        <v>712</v>
      </c>
      <c r="C10" s="469"/>
      <c r="D10" s="469">
        <v>14855727.5</v>
      </c>
      <c r="E10" s="489" t="s">
        <v>430</v>
      </c>
      <c r="F10" s="490"/>
    </row>
    <row r="11" spans="2:6" ht="27" customHeight="1" thickBot="1">
      <c r="B11" s="468" t="s">
        <v>713</v>
      </c>
      <c r="C11" s="469">
        <v>17110853.83</v>
      </c>
      <c r="D11" s="469"/>
      <c r="E11" s="489" t="s">
        <v>431</v>
      </c>
      <c r="F11" s="490"/>
    </row>
    <row r="12" spans="2:6" ht="12" thickBot="1">
      <c r="B12" s="89" t="s">
        <v>248</v>
      </c>
      <c r="C12" s="98">
        <f>SUM(C7:C11)</f>
        <v>6195472543.91</v>
      </c>
      <c r="D12" s="98">
        <f>SUM(D8:D11)</f>
        <v>34500016.88</v>
      </c>
      <c r="E12" s="487"/>
      <c r="F12" s="488"/>
    </row>
    <row r="13" spans="2:6" ht="12" thickBot="1">
      <c r="B13" s="91"/>
      <c r="C13" s="97"/>
      <c r="D13" s="97"/>
      <c r="E13" s="92"/>
      <c r="F13" s="92"/>
    </row>
    <row r="14" spans="2:6" ht="12.75" customHeight="1" thickBot="1">
      <c r="B14" s="93" t="s">
        <v>291</v>
      </c>
      <c r="C14" s="99">
        <f>+C12-D12</f>
        <v>6160972527.03</v>
      </c>
      <c r="D14" s="97"/>
      <c r="E14" s="484"/>
      <c r="F14" s="484"/>
    </row>
    <row r="19" ht="15">
      <c r="B19" s="428"/>
    </row>
  </sheetData>
  <sheetProtection/>
  <mergeCells count="7">
    <mergeCell ref="E14:F14"/>
    <mergeCell ref="E5:F5"/>
    <mergeCell ref="E12:F12"/>
    <mergeCell ref="E8:F8"/>
    <mergeCell ref="E11:F11"/>
    <mergeCell ref="E10:F10"/>
    <mergeCell ref="E9:F9"/>
  </mergeCells>
  <printOptions horizontalCentered="1"/>
  <pageMargins left="0.7480314960629921" right="0.7480314960629921" top="0.98" bottom="0.984251968503937" header="0" footer="0"/>
  <pageSetup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acordobas</cp:lastModifiedBy>
  <cp:lastPrinted>2017-05-22T21:51:38Z</cp:lastPrinted>
  <dcterms:created xsi:type="dcterms:W3CDTF">2011-04-04T20:08:34Z</dcterms:created>
  <dcterms:modified xsi:type="dcterms:W3CDTF">2017-06-14T20:26:06Z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